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ink/ink10.xml" ContentType="application/inkml+xml"/>
  <Override PartName="/xl/ink/ink11.xml" ContentType="application/inkml+xml"/>
  <Override PartName="/xl/ink/ink12.xml" ContentType="application/inkml+xml"/>
  <Override PartName="/xl/ink/ink13.xml" ContentType="application/inkml+xml"/>
  <Override PartName="/xl/ink/ink14.xml" ContentType="application/inkml+xml"/>
  <Override PartName="/xl/ink/ink15.xml" ContentType="application/inkml+xml"/>
  <Override PartName="/xl/ink/ink16.xml" ContentType="application/inkml+xml"/>
  <Override PartName="/xl/ink/ink17.xml" ContentType="application/inkml+xml"/>
  <Override PartName="/xl/ink/ink18.xml" ContentType="application/inkml+xml"/>
  <Override PartName="/xl/ink/ink19.xml" ContentType="application/inkml+xml"/>
  <Override PartName="/xl/ink/ink20.xml" ContentType="application/inkml+xml"/>
  <Override PartName="/xl/ink/ink21.xml" ContentType="application/inkml+xml"/>
  <Override PartName="/xl/ink/ink22.xml" ContentType="application/inkml+xml"/>
  <Override PartName="/xl/ink/ink23.xml" ContentType="application/inkml+xml"/>
  <Override PartName="/xl/ink/ink24.xml" ContentType="application/inkml+xml"/>
  <Override PartName="/xl/ink/ink25.xml" ContentType="application/inkml+xml"/>
  <Override PartName="/xl/ink/ink26.xml" ContentType="application/inkml+xml"/>
  <Override PartName="/xl/ink/ink27.xml" ContentType="application/inkml+xml"/>
  <Override PartName="/xl/ink/ink28.xml" ContentType="application/inkml+xml"/>
  <Override PartName="/xl/ink/ink29.xml" ContentType="application/inkml+xml"/>
  <Override PartName="/xl/ink/ink30.xml" ContentType="application/inkml+xml"/>
  <Override PartName="/xl/ink/ink31.xml" ContentType="application/inkml+xml"/>
  <Override PartName="/xl/ink/ink32.xml" ContentType="application/inkml+xml"/>
  <Override PartName="/xl/ink/ink33.xml" ContentType="application/inkml+xml"/>
  <Override PartName="/xl/ink/ink34.xml" ContentType="application/inkml+xml"/>
  <Override PartName="/xl/ink/ink35.xml" ContentType="application/inkml+xml"/>
  <Override PartName="/xl/ink/ink36.xml" ContentType="application/inkml+xml"/>
  <Override PartName="/xl/ink/ink37.xml" ContentType="application/inkml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72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csulb-my.sharepoint.com/personal/samid_ceballos_student_csulb_edu/Documents/"/>
    </mc:Choice>
  </mc:AlternateContent>
  <xr:revisionPtr revIDLastSave="0" documentId="8_{C2255FF2-E13A-408D-A745-FBF0A8797FD9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Sheet1" sheetId="1" r:id="rId1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440" i="1" l="1"/>
  <c r="M439" i="1"/>
  <c r="M438" i="1"/>
  <c r="L438" i="1" a="1"/>
  <c r="L438" i="1" s="1"/>
  <c r="J440" i="1"/>
  <c r="J439" i="1"/>
  <c r="J438" i="1"/>
  <c r="O438" i="1" a="1"/>
  <c r="O438" i="1" s="1"/>
  <c r="O355" i="1" a="1"/>
  <c r="O355" i="1"/>
  <c r="L355" i="1" a="1"/>
  <c r="L355" i="1"/>
  <c r="O334" i="1" a="1"/>
  <c r="O334" i="1"/>
  <c r="L334" i="1" a="1"/>
  <c r="L334" i="1"/>
  <c r="J35" i="1"/>
  <c r="N40" i="1"/>
  <c r="N39" i="1"/>
  <c r="N38" i="1"/>
  <c r="N37" i="1"/>
  <c r="N36" i="1"/>
  <c r="N35" i="1"/>
  <c r="N34" i="1"/>
  <c r="N33" i="1"/>
  <c r="N32" i="1"/>
  <c r="J30" i="1"/>
  <c r="N31" i="1"/>
  <c r="N30" i="1"/>
  <c r="N29" i="1"/>
  <c r="L39" i="1"/>
  <c r="L38" i="1"/>
  <c r="L37" i="1"/>
  <c r="L36" i="1"/>
  <c r="L35" i="1"/>
  <c r="L34" i="1"/>
  <c r="L33" i="1"/>
  <c r="L32" i="1"/>
  <c r="L31" i="1"/>
  <c r="L30" i="1"/>
  <c r="L29" i="1"/>
  <c r="J29" i="1"/>
  <c r="J39" i="1"/>
  <c r="J38" i="1"/>
  <c r="J37" i="1"/>
  <c r="J36" i="1"/>
  <c r="J34" i="1"/>
  <c r="J33" i="1"/>
  <c r="J32" i="1"/>
  <c r="J31" i="1"/>
  <c r="J21" i="1"/>
  <c r="J23" i="1"/>
  <c r="J22" i="1"/>
  <c r="J20" i="1"/>
  <c r="J19" i="1"/>
  <c r="J18" i="1"/>
  <c r="K22" i="1"/>
  <c r="K21" i="1"/>
  <c r="K19" i="1"/>
  <c r="N23" i="1"/>
  <c r="N21" i="1"/>
  <c r="N22" i="1"/>
  <c r="N20" i="1"/>
  <c r="N19" i="1"/>
  <c r="N18" i="1"/>
  <c r="M23" i="1"/>
  <c r="M22" i="1"/>
  <c r="M21" i="1"/>
  <c r="M20" i="1"/>
  <c r="M19" i="1"/>
  <c r="M18" i="1"/>
  <c r="K23" i="1"/>
  <c r="K20" i="1"/>
  <c r="K18" i="1"/>
  <c r="L22" i="1"/>
  <c r="L21" i="1"/>
  <c r="L20" i="1"/>
  <c r="L18" i="1"/>
  <c r="L19" i="1"/>
</calcChain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haredStrings.xml><?xml version="1.0" encoding="utf-8"?>
<sst xmlns="http://schemas.openxmlformats.org/spreadsheetml/2006/main" count="158" uniqueCount="68">
  <si>
    <t>Measured Force (N)</t>
  </si>
  <si>
    <t xml:space="preserve">Placement </t>
  </si>
  <si>
    <t>Force Applied (N)</t>
  </si>
  <si>
    <t>2.845/2.794</t>
  </si>
  <si>
    <t>2.743/2.794</t>
  </si>
  <si>
    <t>2.794/2.845</t>
  </si>
  <si>
    <t>2.794/2.743</t>
  </si>
  <si>
    <t>Starting: 2.794 N</t>
  </si>
  <si>
    <t>6050 IMU</t>
  </si>
  <si>
    <t xml:space="preserve">sensitivity set to +/- 16g --&gt; 3 </t>
  </si>
  <si>
    <t>Scale</t>
  </si>
  <si>
    <t>accl_z</t>
  </si>
  <si>
    <t>Trial</t>
  </si>
  <si>
    <t>around 2591</t>
  </si>
  <si>
    <t>around 20760</t>
  </si>
  <si>
    <t>mass applied (g)</t>
  </si>
  <si>
    <t>Ard Output minus offset (units: g??)</t>
  </si>
  <si>
    <t>Ard Output (new HX711_ADC library)</t>
  </si>
  <si>
    <t xml:space="preserve"> </t>
  </si>
  <si>
    <t>New Calibration</t>
  </si>
  <si>
    <t>read_1x_517</t>
  </si>
  <si>
    <t>read_1x</t>
  </si>
  <si>
    <t xml:space="preserve">new setup </t>
  </si>
  <si>
    <t>flipped</t>
  </si>
  <si>
    <t>note:</t>
  </si>
  <si>
    <t>we are now using HX711_ADC.h</t>
  </si>
  <si>
    <t>I need to update the main Grip code to reflect this change for the grip force load cell</t>
  </si>
  <si>
    <t xml:space="preserve">screwed on </t>
  </si>
  <si>
    <t>screwed on</t>
  </si>
  <si>
    <t xml:space="preserve">not </t>
  </si>
  <si>
    <t>not</t>
  </si>
  <si>
    <t>new parts</t>
  </si>
  <si>
    <t>new parts flipped</t>
  </si>
  <si>
    <t>one old one new</t>
  </si>
  <si>
    <t>one new one screw</t>
  </si>
  <si>
    <t>both new</t>
  </si>
  <si>
    <t>both screwed</t>
  </si>
  <si>
    <t>stage 1</t>
  </si>
  <si>
    <t>stage 2</t>
  </si>
  <si>
    <t>stage 3</t>
  </si>
  <si>
    <t>stage 4</t>
  </si>
  <si>
    <t>stage 5</t>
  </si>
  <si>
    <t>stage 6</t>
  </si>
  <si>
    <t>stage 7</t>
  </si>
  <si>
    <t xml:space="preserve">cut </t>
  </si>
  <si>
    <t>wire check</t>
  </si>
  <si>
    <t>red wire resistance (Ω)</t>
  </si>
  <si>
    <t>black wire resistance</t>
  </si>
  <si>
    <t>LCFD-50 Load Cell</t>
  </si>
  <si>
    <t xml:space="preserve">LCFD-50 Load Cell </t>
  </si>
  <si>
    <t xml:space="preserve">Scale </t>
  </si>
  <si>
    <t>LC</t>
  </si>
  <si>
    <t>Diff</t>
  </si>
  <si>
    <t xml:space="preserve">Grams </t>
  </si>
  <si>
    <t>Futek Load Cell</t>
  </si>
  <si>
    <t>no change in voltage when load is applied</t>
  </si>
  <si>
    <t>regulator works at times but then does not</t>
  </si>
  <si>
    <t>PSU 10.5V, Sensor connected directly to Arduino</t>
  </si>
  <si>
    <t>PSU 6V connected to booster, sensor connected to arduino</t>
  </si>
  <si>
    <t>PSU 6V connected to booster, sensor connected to pcb, pcb connected to arduino</t>
  </si>
  <si>
    <t>voltage booster was outputting 10.7 V initially, no change in value</t>
  </si>
  <si>
    <t>Output Voltage (V)</t>
  </si>
  <si>
    <t>Load (kg)</t>
  </si>
  <si>
    <t>Weight Compartment</t>
  </si>
  <si>
    <t xml:space="preserve">Option 1: </t>
  </si>
  <si>
    <t>https://www.amazon.com/Eisco-Stainless-Slotted-Masses-Hanger/dp/B01EI61QYK/ref=cm_cr_arp_d_product_top?ie=UTF8</t>
  </si>
  <si>
    <t xml:space="preserve">Option 2: </t>
  </si>
  <si>
    <t>https://www.amazon.com/Case-Club-Customizable-Polyethylene-Foam/dp/B08ZJYWNBQ/ref=sr_1_4?crid=3FKDY9ABHJ0VI&amp;keywords=foam&amp;qid=1644429037&amp;rnid=2941120011&amp;s=industrial&amp;sprefix=foam%2Caps%2C132&amp;sr=1-4&amp;th=1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</si>
</sst>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1"/>
      <color theme="1"/>
      <name val="Calibri"/>
      <family val="2"/>
      <scheme val="minor"/>
    </font>
    <font>
      <sz val="11"/>
      <color rgb="FFFFFFFF"/>
      <name val="Calibri"/>
      <family val="2"/>
      <scheme val="minor"/>
    </font>
    <font>
      <sz val="11"/>
      <color rgb="FF000000"/>
      <name val="Calibri"/>
      <charset val="1"/>
    </font>
    <font>
      <sz val="11"/>
      <color rgb="FF000000"/>
      <name val="Calibri"/>
      <family val="2"/>
      <charset val="1"/>
    </font>
    <font>
      <sz val="11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00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D0CECE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C000"/>
        <bgColor indexed="64"/>
      </patternFill>
    </fill>
  </fills>
  <borders count="1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29">
    <xf numFmtId="0" fontId="0" fillId="0" borderId="0" xfId="0"/>
    <xf numFmtId="16" fontId="1" fillId="2" borderId="0" xfId="0" applyNumberFormat="1" applyFont="1" applyFill="1"/>
    <xf numFmtId="0" fontId="2" fillId="0" borderId="0" xfId="0" applyFont="1" applyAlignment="1">
      <alignment wrapText="1"/>
    </xf>
    <xf numFmtId="0" fontId="0" fillId="0" borderId="0" xfId="0" applyAlignment="1">
      <alignment horizontal="center" vertical="center"/>
    </xf>
    <xf numFmtId="0" fontId="0" fillId="0" borderId="1" xfId="0" applyBorder="1"/>
    <xf numFmtId="0" fontId="2" fillId="0" borderId="1" xfId="0" applyFont="1" applyBorder="1" applyAlignment="1">
      <alignment wrapText="1"/>
    </xf>
    <xf numFmtId="0" fontId="2" fillId="0" borderId="0" xfId="0" quotePrefix="1" applyFont="1" applyAlignment="1">
      <alignment wrapText="1"/>
    </xf>
    <xf numFmtId="0" fontId="0" fillId="0" borderId="3" xfId="0" applyBorder="1" applyAlignment="1">
      <alignment horizontal="center" vertical="center"/>
    </xf>
    <xf numFmtId="0" fontId="0" fillId="0" borderId="4" xfId="0" applyBorder="1"/>
    <xf numFmtId="0" fontId="4" fillId="0" borderId="1" xfId="0" applyFont="1" applyBorder="1" applyAlignment="1">
      <alignment horizontal="center"/>
    </xf>
    <xf numFmtId="0" fontId="3" fillId="0" borderId="4" xfId="0" quotePrefix="1" applyFont="1" applyBorder="1" applyAlignment="1">
      <alignment horizontal="center" wrapText="1"/>
    </xf>
    <xf numFmtId="0" fontId="3" fillId="0" borderId="1" xfId="0" quotePrefix="1" applyFont="1" applyBorder="1" applyAlignment="1">
      <alignment horizontal="center" wrapText="1"/>
    </xf>
    <xf numFmtId="0" fontId="3" fillId="0" borderId="5" xfId="0" quotePrefix="1" applyFont="1" applyBorder="1" applyAlignment="1">
      <alignment horizontal="center" wrapText="1"/>
    </xf>
    <xf numFmtId="0" fontId="4" fillId="0" borderId="5" xfId="0" applyFont="1" applyBorder="1" applyAlignment="1">
      <alignment horizontal="center"/>
    </xf>
    <xf numFmtId="0" fontId="3" fillId="0" borderId="6" xfId="0" quotePrefix="1" applyFont="1" applyBorder="1" applyAlignment="1">
      <alignment horizontal="center" wrapText="1"/>
    </xf>
    <xf numFmtId="0" fontId="0" fillId="0" borderId="3" xfId="0" applyBorder="1"/>
    <xf numFmtId="0" fontId="4" fillId="0" borderId="3" xfId="0" applyFont="1" applyBorder="1" applyAlignment="1">
      <alignment horizontal="center"/>
    </xf>
    <xf numFmtId="0" fontId="0" fillId="0" borderId="5" xfId="0" applyBorder="1" applyAlignment="1">
      <alignment horizontal="center" vertical="center"/>
    </xf>
    <xf numFmtId="0" fontId="0" fillId="3" borderId="1" xfId="0" applyFill="1" applyBorder="1" applyAlignment="1">
      <alignment horizontal="center"/>
    </xf>
    <xf numFmtId="0" fontId="0" fillId="3" borderId="1" xfId="0" applyFill="1" applyBorder="1"/>
    <xf numFmtId="0" fontId="2" fillId="0" borderId="3" xfId="0" applyFont="1" applyBorder="1" applyAlignment="1">
      <alignment wrapText="1"/>
    </xf>
    <xf numFmtId="0" fontId="0" fillId="3" borderId="7" xfId="0" applyFill="1" applyBorder="1" applyAlignment="1">
      <alignment horizontal="center"/>
    </xf>
    <xf numFmtId="0" fontId="0" fillId="3" borderId="4" xfId="0" applyFill="1" applyBorder="1" applyAlignment="1">
      <alignment horizontal="center" vertical="center"/>
    </xf>
    <xf numFmtId="0" fontId="0" fillId="0" borderId="12" xfId="0" applyBorder="1"/>
    <xf numFmtId="0" fontId="2" fillId="0" borderId="1" xfId="0" applyFont="1" applyBorder="1" applyAlignment="1">
      <alignment horizontal="center" wrapText="1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9" xfId="0" applyBorder="1"/>
    <xf numFmtId="0" fontId="0" fillId="0" borderId="0" xfId="0" applyAlignment="1">
      <alignment horizontal="center"/>
    </xf>
    <xf numFmtId="0" fontId="5" fillId="0" borderId="0" xfId="0" applyFont="1"/>
    <xf numFmtId="0" fontId="0" fillId="0" borderId="5" xfId="0" applyBorder="1" applyAlignment="1">
      <alignment horizontal="center"/>
    </xf>
    <xf numFmtId="0" fontId="2" fillId="0" borderId="4" xfId="0" quotePrefix="1" applyFont="1" applyBorder="1" applyAlignment="1">
      <alignment horizontal="center" wrapText="1"/>
    </xf>
    <xf numFmtId="0" fontId="0" fillId="0" borderId="3" xfId="0" applyBorder="1" applyAlignment="1">
      <alignment horizontal="center"/>
    </xf>
    <xf numFmtId="0" fontId="2" fillId="0" borderId="1" xfId="0" quotePrefix="1" applyFont="1" applyBorder="1" applyAlignment="1">
      <alignment horizontal="center" wrapText="1"/>
    </xf>
    <xf numFmtId="0" fontId="3" fillId="0" borderId="2" xfId="0" quotePrefix="1" applyFont="1" applyBorder="1" applyAlignment="1">
      <alignment horizontal="center" wrapText="1"/>
    </xf>
    <xf numFmtId="0" fontId="3" fillId="0" borderId="3" xfId="0" quotePrefix="1" applyFont="1" applyBorder="1" applyAlignment="1">
      <alignment horizontal="center" wrapText="1"/>
    </xf>
    <xf numFmtId="0" fontId="0" fillId="0" borderId="13" xfId="0" applyBorder="1" applyAlignment="1">
      <alignment horizontal="center"/>
    </xf>
    <xf numFmtId="0" fontId="0" fillId="0" borderId="7" xfId="0" applyBorder="1" applyAlignment="1">
      <alignment horizontal="center"/>
    </xf>
    <xf numFmtId="0" fontId="2" fillId="0" borderId="2" xfId="0" quotePrefix="1" applyFont="1" applyBorder="1" applyAlignment="1">
      <alignment horizontal="center" wrapText="1"/>
    </xf>
    <xf numFmtId="0" fontId="2" fillId="5" borderId="1" xfId="0" applyFont="1" applyFill="1" applyBorder="1"/>
    <xf numFmtId="16" fontId="1" fillId="2" borderId="0" xfId="0" applyNumberFormat="1" applyFont="1" applyFill="1" applyAlignment="1">
      <alignment horizontal="center"/>
    </xf>
    <xf numFmtId="16" fontId="1" fillId="0" borderId="1" xfId="0" applyNumberFormat="1" applyFont="1" applyBorder="1" applyAlignment="1">
      <alignment horizontal="center"/>
    </xf>
    <xf numFmtId="0" fontId="0" fillId="0" borderId="6" xfId="0" applyBorder="1"/>
    <xf numFmtId="0" fontId="0" fillId="6" borderId="1" xfId="0" applyFill="1" applyBorder="1"/>
    <xf numFmtId="0" fontId="0" fillId="3" borderId="1" xfId="0" applyFill="1" applyBorder="1" applyAlignment="1">
      <alignment horizontal="center" vertical="center"/>
    </xf>
    <xf numFmtId="0" fontId="2" fillId="0" borderId="7" xfId="0" applyFont="1" applyBorder="1" applyAlignment="1">
      <alignment wrapText="1"/>
    </xf>
    <xf numFmtId="0" fontId="0" fillId="3" borderId="0" xfId="0" applyFill="1" applyAlignment="1">
      <alignment horizontal="center" vertical="center"/>
    </xf>
    <xf numFmtId="0" fontId="0" fillId="3" borderId="0" xfId="0" applyFill="1" applyAlignment="1">
      <alignment horizontal="center"/>
    </xf>
    <xf numFmtId="0" fontId="2" fillId="0" borderId="0" xfId="0" applyFont="1" applyAlignment="1">
      <alignment horizontal="center" wrapText="1"/>
    </xf>
    <xf numFmtId="0" fontId="0" fillId="3" borderId="3" xfId="0" applyFill="1" applyBorder="1" applyAlignment="1">
      <alignment horizontal="center" vertical="center"/>
    </xf>
    <xf numFmtId="0" fontId="0" fillId="3" borderId="3" xfId="0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2" fillId="0" borderId="3" xfId="0" quotePrefix="1" applyFont="1" applyBorder="1" applyAlignment="1">
      <alignment horizontal="center" wrapText="1"/>
    </xf>
    <xf numFmtId="0" fontId="2" fillId="0" borderId="3" xfId="0" applyFont="1" applyBorder="1" applyAlignment="1">
      <alignment horizontal="center" wrapText="1"/>
    </xf>
    <xf numFmtId="0" fontId="2" fillId="0" borderId="5" xfId="0" quotePrefix="1" applyFont="1" applyBorder="1" applyAlignment="1">
      <alignment horizontal="center" wrapText="1"/>
    </xf>
    <xf numFmtId="0" fontId="3" fillId="0" borderId="1" xfId="0" applyFont="1" applyBorder="1" applyAlignment="1">
      <alignment horizontal="center" wrapText="1"/>
    </xf>
    <xf numFmtId="0" fontId="2" fillId="0" borderId="0" xfId="0" quotePrefix="1" applyFont="1" applyAlignment="1">
      <alignment horizontal="center" wrapText="1"/>
    </xf>
    <xf numFmtId="0" fontId="3" fillId="0" borderId="0" xfId="0" quotePrefix="1" applyFont="1" applyAlignment="1">
      <alignment horizontal="center" wrapText="1"/>
    </xf>
    <xf numFmtId="0" fontId="4" fillId="0" borderId="0" xfId="0" applyFont="1" applyAlignment="1">
      <alignment horizontal="center"/>
    </xf>
    <xf numFmtId="0" fontId="3" fillId="0" borderId="0" xfId="0" applyFont="1" applyAlignment="1">
      <alignment horizontal="center" wrapText="1"/>
    </xf>
    <xf numFmtId="0" fontId="2" fillId="0" borderId="4" xfId="0" applyFont="1" applyBorder="1" applyAlignment="1">
      <alignment horizontal="center" wrapText="1"/>
    </xf>
    <xf numFmtId="16" fontId="1" fillId="3" borderId="0" xfId="0" applyNumberFormat="1" applyFont="1" applyFill="1" applyAlignment="1">
      <alignment horizontal="center"/>
    </xf>
    <xf numFmtId="0" fontId="2" fillId="0" borderId="5" xfId="0" applyFont="1" applyBorder="1" applyAlignment="1">
      <alignment horizontal="center" wrapText="1"/>
    </xf>
    <xf numFmtId="0" fontId="3" fillId="0" borderId="0" xfId="0" quotePrefix="1" applyFont="1" applyAlignment="1">
      <alignment wrapText="1"/>
    </xf>
    <xf numFmtId="0" fontId="0" fillId="8" borderId="16" xfId="0" applyFill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4" borderId="0" xfId="0" applyFill="1"/>
    <xf numFmtId="2" fontId="2" fillId="0" borderId="1" xfId="0" applyNumberFormat="1" applyFont="1" applyBorder="1" applyAlignment="1">
      <alignment horizontal="center" wrapText="1"/>
    </xf>
    <xf numFmtId="2" fontId="3" fillId="0" borderId="1" xfId="0" applyNumberFormat="1" applyFont="1" applyBorder="1" applyAlignment="1">
      <alignment horizontal="center" wrapText="1"/>
    </xf>
    <xf numFmtId="2" fontId="0" fillId="0" borderId="1" xfId="0" applyNumberFormat="1" applyBorder="1" applyAlignment="1">
      <alignment horizontal="center"/>
    </xf>
    <xf numFmtId="2" fontId="3" fillId="0" borderId="1" xfId="0" quotePrefix="1" applyNumberFormat="1" applyFont="1" applyBorder="1" applyAlignment="1">
      <alignment horizontal="center" wrapText="1"/>
    </xf>
    <xf numFmtId="2" fontId="2" fillId="0" borderId="1" xfId="0" quotePrefix="1" applyNumberFormat="1" applyFont="1" applyBorder="1" applyAlignment="1">
      <alignment horizontal="center" wrapText="1"/>
    </xf>
    <xf numFmtId="0" fontId="6" fillId="0" borderId="0" xfId="1"/>
    <xf numFmtId="0" fontId="0" fillId="9" borderId="0" xfId="0" applyFill="1"/>
    <xf numFmtId="0" fontId="0" fillId="4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7" borderId="1" xfId="0" applyFill="1" applyBorder="1" applyAlignment="1">
      <alignment horizontal="center"/>
    </xf>
    <xf numFmtId="0" fontId="2" fillId="7" borderId="1" xfId="0" applyFon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3" fillId="0" borderId="0" xfId="0" applyFont="1" applyAlignment="1">
      <alignment horizontal="center" wrapText="1"/>
    </xf>
    <xf numFmtId="0" fontId="3" fillId="0" borderId="0" xfId="0" quotePrefix="1" applyFont="1" applyAlignment="1">
      <alignment horizontal="center" wrapText="1"/>
    </xf>
    <xf numFmtId="0" fontId="0" fillId="0" borderId="3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" xfId="0" applyBorder="1" applyAlignment="1">
      <alignment horizontal="center"/>
    </xf>
    <xf numFmtId="0" fontId="3" fillId="0" borderId="3" xfId="0" applyFont="1" applyBorder="1" applyAlignment="1">
      <alignment horizontal="center" wrapText="1"/>
    </xf>
    <xf numFmtId="0" fontId="3" fillId="0" borderId="2" xfId="0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3" fillId="0" borderId="1" xfId="0" quotePrefix="1" applyFont="1" applyBorder="1" applyAlignment="1">
      <alignment horizontal="center" wrapText="1"/>
    </xf>
    <xf numFmtId="0" fontId="2" fillId="0" borderId="3" xfId="0" applyFont="1" applyBorder="1" applyAlignment="1">
      <alignment horizontal="center" wrapText="1"/>
    </xf>
    <xf numFmtId="0" fontId="2" fillId="0" borderId="2" xfId="0" applyFont="1" applyBorder="1" applyAlignment="1">
      <alignment horizontal="center" wrapText="1"/>
    </xf>
    <xf numFmtId="0" fontId="2" fillId="0" borderId="1" xfId="0" quotePrefix="1" applyFont="1" applyBorder="1" applyAlignment="1">
      <alignment horizontal="center" wrapText="1"/>
    </xf>
    <xf numFmtId="0" fontId="3" fillId="0" borderId="3" xfId="0" quotePrefix="1" applyFont="1" applyBorder="1" applyAlignment="1">
      <alignment horizontal="center" wrapText="1"/>
    </xf>
    <xf numFmtId="0" fontId="3" fillId="0" borderId="10" xfId="0" quotePrefix="1" applyFont="1" applyBorder="1" applyAlignment="1">
      <alignment horizontal="center" wrapText="1"/>
    </xf>
    <xf numFmtId="0" fontId="2" fillId="0" borderId="1" xfId="0" applyFont="1" applyBorder="1" applyAlignment="1">
      <alignment horizontal="center" wrapText="1"/>
    </xf>
    <xf numFmtId="0" fontId="3" fillId="0" borderId="1" xfId="0" applyFont="1" applyBorder="1" applyAlignment="1">
      <alignment horizontal="center" wrapText="1"/>
    </xf>
    <xf numFmtId="0" fontId="2" fillId="0" borderId="3" xfId="0" quotePrefix="1" applyFont="1" applyBorder="1" applyAlignment="1">
      <alignment horizontal="center" wrapText="1"/>
    </xf>
    <xf numFmtId="0" fontId="2" fillId="0" borderId="2" xfId="0" quotePrefix="1" applyFont="1" applyBorder="1" applyAlignment="1">
      <alignment horizontal="center" wrapText="1"/>
    </xf>
    <xf numFmtId="0" fontId="3" fillId="0" borderId="2" xfId="0" quotePrefix="1" applyFont="1" applyBorder="1" applyAlignment="1">
      <alignment horizontal="center" wrapText="1"/>
    </xf>
    <xf numFmtId="0" fontId="0" fillId="0" borderId="11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4" xfId="0" applyBorder="1" applyAlignment="1">
      <alignment horizontal="center"/>
    </xf>
    <xf numFmtId="0" fontId="2" fillId="0" borderId="4" xfId="0" quotePrefix="1" applyFont="1" applyBorder="1" applyAlignment="1">
      <alignment horizontal="center" wrapText="1"/>
    </xf>
    <xf numFmtId="0" fontId="2" fillId="0" borderId="5" xfId="0" quotePrefix="1" applyFont="1" applyBorder="1" applyAlignment="1">
      <alignment horizontal="center" wrapText="1"/>
    </xf>
    <xf numFmtId="0" fontId="2" fillId="0" borderId="11" xfId="0" quotePrefix="1" applyFont="1" applyBorder="1" applyAlignment="1">
      <alignment horizontal="center" wrapText="1"/>
    </xf>
    <xf numFmtId="0" fontId="2" fillId="0" borderId="7" xfId="0" quotePrefix="1" applyFont="1" applyBorder="1" applyAlignment="1">
      <alignment horizontal="center" wrapText="1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2" fillId="0" borderId="7" xfId="0" applyFont="1" applyBorder="1" applyAlignment="1">
      <alignment horizontal="center" wrapText="1"/>
    </xf>
    <xf numFmtId="0" fontId="2" fillId="0" borderId="8" xfId="0" quotePrefix="1" applyFont="1" applyBorder="1" applyAlignment="1">
      <alignment horizontal="center" wrapText="1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2" fillId="0" borderId="10" xfId="0" quotePrefix="1" applyFont="1" applyBorder="1" applyAlignment="1">
      <alignment horizontal="center" wrapText="1"/>
    </xf>
    <xf numFmtId="0" fontId="0" fillId="4" borderId="4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2" fillId="4" borderId="3" xfId="0" quotePrefix="1" applyFont="1" applyFill="1" applyBorder="1" applyAlignment="1">
      <alignment horizontal="center" wrapText="1"/>
    </xf>
    <xf numFmtId="0" fontId="2" fillId="4" borderId="10" xfId="0" quotePrefix="1" applyFont="1" applyFill="1" applyBorder="1" applyAlignment="1">
      <alignment horizontal="center" wrapText="1"/>
    </xf>
    <xf numFmtId="0" fontId="3" fillId="4" borderId="3" xfId="0" quotePrefix="1" applyFont="1" applyFill="1" applyBorder="1" applyAlignment="1">
      <alignment horizontal="center" wrapText="1"/>
    </xf>
    <xf numFmtId="0" fontId="3" fillId="4" borderId="10" xfId="0" quotePrefix="1" applyFont="1" applyFill="1" applyBorder="1" applyAlignment="1">
      <alignment horizontal="center" wrapText="1"/>
    </xf>
    <xf numFmtId="0" fontId="0" fillId="4" borderId="5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0" xfId="0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Medium9"/>
  <colors>
    <mruColors>
      <color rgb="FF42B1F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eetMetadata" Target="metadata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customXml" Target="../ink/ink10.xml"/><Relationship Id="rId21" Type="http://schemas.openxmlformats.org/officeDocument/2006/relationships/customXml" Target="../ink/ink8.xml"/><Relationship Id="rId42" Type="http://schemas.openxmlformats.org/officeDocument/2006/relationships/image" Target="../media/image21.png"/><Relationship Id="rId47" Type="http://schemas.openxmlformats.org/officeDocument/2006/relationships/customXml" Target="../ink/ink19.xml"/><Relationship Id="rId63" Type="http://schemas.openxmlformats.org/officeDocument/2006/relationships/customXml" Target="../ink/ink25.xml"/><Relationship Id="rId68" Type="http://schemas.openxmlformats.org/officeDocument/2006/relationships/customXml" Target="../ink/ink27.xml"/><Relationship Id="rId84" Type="http://schemas.openxmlformats.org/officeDocument/2006/relationships/image" Target="../media/image45.png"/><Relationship Id="rId89" Type="http://schemas.openxmlformats.org/officeDocument/2006/relationships/customXml" Target="../ink/ink34.xml"/><Relationship Id="rId16" Type="http://schemas.openxmlformats.org/officeDocument/2006/relationships/customXml" Target="../ink/ink6.xml"/><Relationship Id="rId11" Type="http://schemas.openxmlformats.org/officeDocument/2006/relationships/customXml" Target="../ink/ink4.xml"/><Relationship Id="rId32" Type="http://schemas.openxmlformats.org/officeDocument/2006/relationships/image" Target="../media/image16.png"/><Relationship Id="rId37" Type="http://schemas.openxmlformats.org/officeDocument/2006/relationships/customXml" Target="../ink/ink15.xml"/><Relationship Id="rId53" Type="http://schemas.openxmlformats.org/officeDocument/2006/relationships/image" Target="../media/image26.png"/><Relationship Id="rId58" Type="http://schemas.openxmlformats.org/officeDocument/2006/relationships/image" Target="../media/image28.png"/><Relationship Id="rId74" Type="http://schemas.openxmlformats.org/officeDocument/2006/relationships/customXml" Target="../ink/ink29.xml"/><Relationship Id="rId79" Type="http://schemas.openxmlformats.org/officeDocument/2006/relationships/image" Target="../media/image41.png"/><Relationship Id="rId5" Type="http://schemas.openxmlformats.org/officeDocument/2006/relationships/image" Target="../media/image4.png"/><Relationship Id="rId90" Type="http://schemas.openxmlformats.org/officeDocument/2006/relationships/image" Target="../media/image48.png"/><Relationship Id="rId95" Type="http://schemas.openxmlformats.org/officeDocument/2006/relationships/image" Target="../media/image50.png"/><Relationship Id="rId22" Type="http://schemas.openxmlformats.org/officeDocument/2006/relationships/image" Target="../media/image10.png"/><Relationship Id="rId27" Type="http://schemas.openxmlformats.org/officeDocument/2006/relationships/image" Target="../media/image14.png"/><Relationship Id="rId43" Type="http://schemas.openxmlformats.org/officeDocument/2006/relationships/customXml" Target="../ink/ink18.xml"/><Relationship Id="rId48" Type="http://schemas.openxmlformats.org/officeDocument/2006/relationships/image" Target="../media/image23.png"/><Relationship Id="rId64" Type="http://schemas.openxmlformats.org/officeDocument/2006/relationships/image" Target="../media/image31.png"/><Relationship Id="rId69" Type="http://schemas.openxmlformats.org/officeDocument/2006/relationships/image" Target="../media/image34.png"/><Relationship Id="rId80" Type="http://schemas.openxmlformats.org/officeDocument/2006/relationships/image" Target="../media/image42.jpg"/><Relationship Id="rId85" Type="http://schemas.openxmlformats.org/officeDocument/2006/relationships/customXml" Target="../ink/ink32.xml"/><Relationship Id="rId3" Type="http://schemas.openxmlformats.org/officeDocument/2006/relationships/image" Target="../media/image3.jpeg"/><Relationship Id="rId12" Type="http://schemas.openxmlformats.org/officeDocument/2006/relationships/image" Target="../media/image8.png"/><Relationship Id="rId17" Type="http://schemas.openxmlformats.org/officeDocument/2006/relationships/image" Target="../media/image11.png"/><Relationship Id="rId25" Type="http://schemas.openxmlformats.org/officeDocument/2006/relationships/image" Target="../media/image13.png"/><Relationship Id="rId33" Type="http://schemas.openxmlformats.org/officeDocument/2006/relationships/customXml" Target="../ink/ink13.xml"/><Relationship Id="rId38" Type="http://schemas.openxmlformats.org/officeDocument/2006/relationships/image" Target="../media/image19.png"/><Relationship Id="rId46" Type="http://schemas.openxmlformats.org/officeDocument/2006/relationships/image" Target="../media/image16.jpeg"/><Relationship Id="rId59" Type="http://schemas.openxmlformats.org/officeDocument/2006/relationships/customXml" Target="../ink/ink23.xml"/><Relationship Id="rId67" Type="http://schemas.openxmlformats.org/officeDocument/2006/relationships/image" Target="../media/image33.PNG"/><Relationship Id="rId20" Type="http://schemas.openxmlformats.org/officeDocument/2006/relationships/image" Target="../media/image7.png"/><Relationship Id="rId41" Type="http://schemas.openxmlformats.org/officeDocument/2006/relationships/customXml" Target="../ink/ink17.xml"/><Relationship Id="rId54" Type="http://schemas.openxmlformats.org/officeDocument/2006/relationships/image" Target="../media/image25.png"/><Relationship Id="rId62" Type="http://schemas.openxmlformats.org/officeDocument/2006/relationships/image" Target="../media/image30.png"/><Relationship Id="rId70" Type="http://schemas.openxmlformats.org/officeDocument/2006/relationships/image" Target="../media/image35.png"/><Relationship Id="rId75" Type="http://schemas.openxmlformats.org/officeDocument/2006/relationships/image" Target="../media/image38.png"/><Relationship Id="rId83" Type="http://schemas.openxmlformats.org/officeDocument/2006/relationships/customXml" Target="../ink/ink31.xml"/><Relationship Id="rId88" Type="http://schemas.openxmlformats.org/officeDocument/2006/relationships/image" Target="../media/image47.png"/><Relationship Id="rId91" Type="http://schemas.openxmlformats.org/officeDocument/2006/relationships/image" Target="../media/image45.jpeg"/><Relationship Id="rId96" Type="http://schemas.openxmlformats.org/officeDocument/2006/relationships/customXml" Target="../ink/ink37.xml"/><Relationship Id="rId1" Type="http://schemas.openxmlformats.org/officeDocument/2006/relationships/image" Target="../media/image1.jpeg"/><Relationship Id="rId6" Type="http://schemas.openxmlformats.org/officeDocument/2006/relationships/customXml" Target="../ink/ink2.xml"/><Relationship Id="rId15" Type="http://schemas.openxmlformats.org/officeDocument/2006/relationships/image" Target="../media/image5.jpeg"/><Relationship Id="rId23" Type="http://schemas.openxmlformats.org/officeDocument/2006/relationships/customXml" Target="../ink/ink9.xml"/><Relationship Id="rId28" Type="http://schemas.openxmlformats.org/officeDocument/2006/relationships/customXml" Target="../ink/ink11.xml"/><Relationship Id="rId36" Type="http://schemas.openxmlformats.org/officeDocument/2006/relationships/image" Target="../media/image18.png"/><Relationship Id="rId49" Type="http://schemas.openxmlformats.org/officeDocument/2006/relationships/customXml" Target="../ink/ink20.xml"/><Relationship Id="rId57" Type="http://schemas.openxmlformats.org/officeDocument/2006/relationships/customXml" Target="../ink/ink22.xml"/><Relationship Id="rId10" Type="http://schemas.openxmlformats.org/officeDocument/2006/relationships/image" Target="../media/image4.jpeg"/><Relationship Id="rId31" Type="http://schemas.openxmlformats.org/officeDocument/2006/relationships/customXml" Target="../ink/ink12.xml"/><Relationship Id="rId44" Type="http://schemas.openxmlformats.org/officeDocument/2006/relationships/image" Target="../media/image22.png"/><Relationship Id="rId52" Type="http://schemas.openxmlformats.org/officeDocument/2006/relationships/customXml" Target="../ink/ink21.xml"/><Relationship Id="rId60" Type="http://schemas.openxmlformats.org/officeDocument/2006/relationships/image" Target="../media/image29.png"/><Relationship Id="rId65" Type="http://schemas.openxmlformats.org/officeDocument/2006/relationships/customXml" Target="../ink/ink26.xml"/><Relationship Id="rId73" Type="http://schemas.openxmlformats.org/officeDocument/2006/relationships/image" Target="../media/image37.png"/><Relationship Id="rId78" Type="http://schemas.openxmlformats.org/officeDocument/2006/relationships/image" Target="../media/image40.png"/><Relationship Id="rId81" Type="http://schemas.openxmlformats.org/officeDocument/2006/relationships/image" Target="../media/image43.jpeg"/><Relationship Id="rId86" Type="http://schemas.openxmlformats.org/officeDocument/2006/relationships/image" Target="../media/image46.png"/><Relationship Id="rId94" Type="http://schemas.openxmlformats.org/officeDocument/2006/relationships/customXml" Target="../ink/ink36.xml"/><Relationship Id="rId4" Type="http://schemas.openxmlformats.org/officeDocument/2006/relationships/customXml" Target="../ink/ink1.xml"/><Relationship Id="rId9" Type="http://schemas.openxmlformats.org/officeDocument/2006/relationships/image" Target="../media/image6.png"/><Relationship Id="rId13" Type="http://schemas.openxmlformats.org/officeDocument/2006/relationships/customXml" Target="../ink/ink5.xml"/><Relationship Id="rId18" Type="http://schemas.openxmlformats.org/officeDocument/2006/relationships/image" Target="../media/image6.jpeg"/><Relationship Id="rId39" Type="http://schemas.openxmlformats.org/officeDocument/2006/relationships/customXml" Target="../ink/ink16.xml"/><Relationship Id="rId34" Type="http://schemas.openxmlformats.org/officeDocument/2006/relationships/image" Target="../media/image17.png"/><Relationship Id="rId50" Type="http://schemas.openxmlformats.org/officeDocument/2006/relationships/image" Target="../media/image24.png"/><Relationship Id="rId55" Type="http://schemas.openxmlformats.org/officeDocument/2006/relationships/image" Target="../media/image26.jpeg"/><Relationship Id="rId76" Type="http://schemas.openxmlformats.org/officeDocument/2006/relationships/image" Target="../media/image39.png"/><Relationship Id="rId97" Type="http://schemas.openxmlformats.org/officeDocument/2006/relationships/image" Target="../media/image51.png"/><Relationship Id="rId7" Type="http://schemas.openxmlformats.org/officeDocument/2006/relationships/image" Target="../media/image5.png"/><Relationship Id="rId71" Type="http://schemas.openxmlformats.org/officeDocument/2006/relationships/customXml" Target="../ink/ink28.xml"/><Relationship Id="rId92" Type="http://schemas.openxmlformats.org/officeDocument/2006/relationships/customXml" Target="../ink/ink35.xml"/><Relationship Id="rId2" Type="http://schemas.openxmlformats.org/officeDocument/2006/relationships/image" Target="../media/image2.jpeg"/><Relationship Id="rId29" Type="http://schemas.openxmlformats.org/officeDocument/2006/relationships/image" Target="../media/image15.png"/><Relationship Id="rId24" Type="http://schemas.openxmlformats.org/officeDocument/2006/relationships/image" Target="../media/image12.png"/><Relationship Id="rId40" Type="http://schemas.openxmlformats.org/officeDocument/2006/relationships/image" Target="../media/image20.png"/><Relationship Id="rId45" Type="http://schemas.openxmlformats.org/officeDocument/2006/relationships/image" Target="../media/image15.jpeg"/><Relationship Id="rId66" Type="http://schemas.openxmlformats.org/officeDocument/2006/relationships/image" Target="../media/image32.png"/><Relationship Id="rId87" Type="http://schemas.openxmlformats.org/officeDocument/2006/relationships/customXml" Target="../ink/ink33.xml"/><Relationship Id="rId61" Type="http://schemas.openxmlformats.org/officeDocument/2006/relationships/customXml" Target="../ink/ink24.xml"/><Relationship Id="rId82" Type="http://schemas.openxmlformats.org/officeDocument/2006/relationships/image" Target="../media/image44.jpeg"/><Relationship Id="rId19" Type="http://schemas.openxmlformats.org/officeDocument/2006/relationships/customXml" Target="../ink/ink7.xml"/><Relationship Id="rId14" Type="http://schemas.openxmlformats.org/officeDocument/2006/relationships/image" Target="../media/image9.png"/><Relationship Id="rId30" Type="http://schemas.openxmlformats.org/officeDocument/2006/relationships/image" Target="../media/image14.jpeg"/><Relationship Id="rId35" Type="http://schemas.openxmlformats.org/officeDocument/2006/relationships/customXml" Target="../ink/ink14.xml"/><Relationship Id="rId56" Type="http://schemas.openxmlformats.org/officeDocument/2006/relationships/image" Target="../media/image27.png"/><Relationship Id="rId77" Type="http://schemas.openxmlformats.org/officeDocument/2006/relationships/customXml" Target="../ink/ink30.xml"/><Relationship Id="rId8" Type="http://schemas.openxmlformats.org/officeDocument/2006/relationships/customXml" Target="../ink/ink3.xml"/><Relationship Id="rId51" Type="http://schemas.openxmlformats.org/officeDocument/2006/relationships/image" Target="../media/image17.jpeg"/><Relationship Id="rId72" Type="http://schemas.openxmlformats.org/officeDocument/2006/relationships/image" Target="../media/image36.png"/><Relationship Id="rId93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171450</xdr:colOff>
      <xdr:row>226</xdr:row>
      <xdr:rowOff>104775</xdr:rowOff>
    </xdr:from>
    <xdr:to>
      <xdr:col>7</xdr:col>
      <xdr:colOff>485775</xdr:colOff>
      <xdr:row>239</xdr:row>
      <xdr:rowOff>161925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7A8DBC-27B0-4D72-8E12-83FA2D1AA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0650" y="43157775"/>
          <a:ext cx="3362325" cy="2533650"/>
        </a:xfrm>
        <a:prstGeom prst="rect">
          <a:avLst/>
        </a:prstGeom>
      </xdr:spPr>
    </xdr:pic>
    <xdr:clientData/>
  </xdr:twoCellAnchor>
  <xdr:twoCellAnchor editAs="oneCell">
    <xdr:from>
      <xdr:col>18</xdr:col>
      <xdr:colOff>209550</xdr:colOff>
      <xdr:row>225</xdr:row>
      <xdr:rowOff>114300</xdr:rowOff>
    </xdr:from>
    <xdr:to>
      <xdr:col>21</xdr:col>
      <xdr:colOff>66675</xdr:colOff>
      <xdr:row>239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0EA3AF-EDD8-4CA0-8C23-8DD7D88BF207}"/>
            </a:ext>
            <a:ext uri="{147F2762-F138-4A5C-976F-8EAC2B608ADB}">
              <a16:predDERef xmlns:a16="http://schemas.microsoft.com/office/drawing/2014/main" pred="{177A8DBC-27B0-4D72-8E12-83FA2D1AA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77925" y="42976800"/>
          <a:ext cx="3419475" cy="2562225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243</xdr:row>
      <xdr:rowOff>0</xdr:rowOff>
    </xdr:from>
    <xdr:to>
      <xdr:col>7</xdr:col>
      <xdr:colOff>504825</xdr:colOff>
      <xdr:row>256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9B42E9-00A5-4A45-A459-246908F1B936}"/>
            </a:ext>
            <a:ext uri="{147F2762-F138-4A5C-976F-8EAC2B608ADB}">
              <a16:predDERef xmlns:a16="http://schemas.microsoft.com/office/drawing/2014/main" pred="{DA0EA3AF-EDD8-4CA0-8C23-8DD7D88BF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38275" y="46291500"/>
          <a:ext cx="3333750" cy="2505075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247650</xdr:colOff>
      <xdr:row>236</xdr:row>
      <xdr:rowOff>66675</xdr:rowOff>
    </xdr:from>
    <xdr:to>
      <xdr:col>6</xdr:col>
      <xdr:colOff>247650</xdr:colOff>
      <xdr:row>237</xdr:row>
      <xdr:rowOff>19050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">
          <xdr14:nvContentPartPr>
            <xdr14:cNvPr id="5" name="Ink 4">
              <a:extLst>
                <a:ext uri="{FF2B5EF4-FFF2-40B4-BE49-F238E27FC236}">
                  <a16:creationId xmlns:a16="http://schemas.microsoft.com/office/drawing/2014/main" id="{9A0F7247-B471-4548-B6D0-5E08129273CF}"/>
                </a:ext>
                <a:ext uri="{147F2762-F138-4A5C-976F-8EAC2B608ADB}">
                  <a16:predDERef xmlns:a16="http://schemas.microsoft.com/office/drawing/2014/main" pred="{0E9B42E9-00A5-4A45-A459-246908F1B936}"/>
                </a:ext>
              </a:extLst>
            </xdr14:cNvPr>
            <xdr14:cNvContentPartPr/>
          </xdr14:nvContentPartPr>
          <xdr14:nvPr macro=""/>
          <xdr14:xfrm>
            <a:off x="3905250" y="45024675"/>
            <a:ext cx="0" cy="142875"/>
          </xdr14:xfrm>
        </xdr:contentPart>
      </mc:Choice>
      <mc:Fallback xmlns="">
        <xdr:pic>
          <xdr:nvPicPr>
            <xdr:cNvPr id="5" name="">
              <a:extLst>
                <a:ext uri="{FF2B5EF4-FFF2-40B4-BE49-F238E27FC236}">
                  <a16:creationId xmlns:a16="http://schemas.microsoft.com/office/drawing/2014/main" id="{9A0F7247-B471-4548-B6D0-5E08129273CF}"/>
                </a:ext>
                <a:ext uri="{147F2762-F138-4A5C-976F-8EAC2B608ADB}">
                  <a16:predDERef xmlns:a16="http://schemas.microsoft.com/office/drawing/2014/main" pred="{0E9B42E9-00A5-4A45-A459-246908F1B936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3905250" y="44998314"/>
              <a:ext cx="0" cy="195069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609600</xdr:colOff>
      <xdr:row>235</xdr:row>
      <xdr:rowOff>66675</xdr:rowOff>
    </xdr:from>
    <xdr:to>
      <xdr:col>18</xdr:col>
      <xdr:colOff>752475</xdr:colOff>
      <xdr:row>236</xdr:row>
      <xdr:rowOff>66675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">
          <xdr14:nvContentPartPr>
            <xdr14:cNvPr id="6" name="Ink 5">
              <a:extLst>
                <a:ext uri="{FF2B5EF4-FFF2-40B4-BE49-F238E27FC236}">
                  <a16:creationId xmlns:a16="http://schemas.microsoft.com/office/drawing/2014/main" id="{FA17F476-95D1-4C15-83D3-289345444A5A}"/>
                </a:ext>
                <a:ext uri="{147F2762-F138-4A5C-976F-8EAC2B608ADB}">
                  <a16:predDERef xmlns:a16="http://schemas.microsoft.com/office/drawing/2014/main" pred="{9A0F7247-B471-4548-B6D0-5E08129273CF}"/>
                </a:ext>
              </a:extLst>
            </xdr14:cNvPr>
            <xdr14:cNvContentPartPr/>
          </xdr14:nvContentPartPr>
          <xdr14:nvPr macro=""/>
          <xdr14:xfrm>
            <a:off x="14277975" y="44834175"/>
            <a:ext cx="142875" cy="190500"/>
          </xdr14:xfrm>
        </xdr:contentPart>
      </mc:Choice>
      <mc:Fallback xmlns="">
        <xdr:pic>
          <xdr:nvPicPr>
            <xdr:cNvPr id="6" name="">
              <a:extLst>
                <a:ext uri="{FF2B5EF4-FFF2-40B4-BE49-F238E27FC236}">
                  <a16:creationId xmlns:a16="http://schemas.microsoft.com/office/drawing/2014/main" id="{FA17F476-95D1-4C15-83D3-289345444A5A}"/>
                </a:ext>
                <a:ext uri="{147F2762-F138-4A5C-976F-8EAC2B608ADB}">
                  <a16:predDERef xmlns:a16="http://schemas.microsoft.com/office/drawing/2014/main" pred="{9A0F7247-B471-4548-B6D0-5E08129273CF}"/>
                </a:ext>
              </a:extLst>
            </xdr:cNvPr>
            <xdr:cNvPicPr/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14260296" y="44816563"/>
              <a:ext cx="178594" cy="22608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476250</xdr:colOff>
      <xdr:row>253</xdr:row>
      <xdr:rowOff>66675</xdr:rowOff>
    </xdr:from>
    <xdr:to>
      <xdr:col>7</xdr:col>
      <xdr:colOff>57150</xdr:colOff>
      <xdr:row>254</xdr:row>
      <xdr:rowOff>152400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7" name="Ink 6">
              <a:extLst>
                <a:ext uri="{FF2B5EF4-FFF2-40B4-BE49-F238E27FC236}">
                  <a16:creationId xmlns:a16="http://schemas.microsoft.com/office/drawing/2014/main" id="{1F20BA26-76CF-427A-AD46-64941BEDB32A}"/>
                </a:ext>
                <a:ext uri="{147F2762-F138-4A5C-976F-8EAC2B608ADB}">
                  <a16:predDERef xmlns:a16="http://schemas.microsoft.com/office/drawing/2014/main" pred="{FA17F476-95D1-4C15-83D3-289345444A5A}"/>
                </a:ext>
              </a:extLst>
            </xdr14:cNvPr>
            <xdr14:cNvContentPartPr/>
          </xdr14:nvContentPartPr>
          <xdr14:nvPr macro=""/>
          <xdr14:xfrm>
            <a:off x="4133850" y="48263175"/>
            <a:ext cx="190500" cy="276225"/>
          </xdr14:xfrm>
        </xdr:contentPart>
      </mc:Choice>
      <mc:Fallback xmlns="">
        <xdr:pic>
          <xdr:nvPicPr>
            <xdr:cNvPr id="7" name="">
              <a:extLst>
                <a:ext uri="{FF2B5EF4-FFF2-40B4-BE49-F238E27FC236}">
                  <a16:creationId xmlns:a16="http://schemas.microsoft.com/office/drawing/2014/main" id="{1F20BA26-76CF-427A-AD46-64941BEDB32A}"/>
                </a:ext>
                <a:ext uri="{147F2762-F138-4A5C-976F-8EAC2B608ADB}">
                  <a16:predDERef xmlns:a16="http://schemas.microsoft.com/office/drawing/2014/main" pred="{FA17F476-95D1-4C15-83D3-289345444A5A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4115878" y="48245551"/>
              <a:ext cx="226084" cy="311832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13</xdr:col>
      <xdr:colOff>0</xdr:colOff>
      <xdr:row>256</xdr:row>
      <xdr:rowOff>38100</xdr:rowOff>
    </xdr:from>
    <xdr:to>
      <xdr:col>15</xdr:col>
      <xdr:colOff>1238250</xdr:colOff>
      <xdr:row>274</xdr:row>
      <xdr:rowOff>95250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BCEA126-DEEA-418A-8D6D-AAB6DF46C499}"/>
            </a:ext>
            <a:ext uri="{147F2762-F138-4A5C-976F-8EAC2B608ADB}">
              <a16:predDERef xmlns:a16="http://schemas.microsoft.com/office/drawing/2014/main" pred="{1F20BA26-76CF-427A-AD46-64941BEDB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5384515">
          <a:off x="8296275" y="49244250"/>
          <a:ext cx="3486150" cy="2609850"/>
        </a:xfrm>
        <a:prstGeom prst="rect">
          <a:avLst/>
        </a:prstGeom>
      </xdr:spPr>
    </xdr:pic>
    <xdr:clientData/>
  </xdr:twoCellAnchor>
  <xdr:twoCellAnchor editAs="oneCell">
    <xdr:from>
      <xdr:col>23</xdr:col>
      <xdr:colOff>104775</xdr:colOff>
      <xdr:row>238</xdr:row>
      <xdr:rowOff>76200</xdr:rowOff>
    </xdr:from>
    <xdr:to>
      <xdr:col>23</xdr:col>
      <xdr:colOff>104775</xdr:colOff>
      <xdr:row>238</xdr:row>
      <xdr:rowOff>76200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9" name="Ink 8">
              <a:extLst>
                <a:ext uri="{FF2B5EF4-FFF2-40B4-BE49-F238E27FC236}">
                  <a16:creationId xmlns:a16="http://schemas.microsoft.com/office/drawing/2014/main" id="{AD6FBD4D-8474-4180-8830-6D0781E4C06E}"/>
                </a:ext>
                <a:ext uri="{147F2762-F138-4A5C-976F-8EAC2B608ADB}">
                  <a16:predDERef xmlns:a16="http://schemas.microsoft.com/office/drawing/2014/main" pred="{EBCEA126-DEEA-418A-8D6D-AAB6DF46C499}"/>
                </a:ext>
              </a:extLst>
            </xdr14:cNvPr>
            <xdr14:cNvContentPartPr/>
          </xdr14:nvContentPartPr>
          <xdr14:nvPr macro=""/>
          <xdr14:xfrm>
            <a:off x="19050000" y="45415200"/>
            <a:ext cx="0" cy="0"/>
          </xdr14:xfrm>
        </xdr:contentPart>
      </mc:Choice>
      <mc:Fallback xmlns="">
        <xdr:pic>
          <xdr:nvPicPr>
            <xdr:cNvPr id="9" name="">
              <a:extLst>
                <a:ext uri="{FF2B5EF4-FFF2-40B4-BE49-F238E27FC236}">
                  <a16:creationId xmlns:a16="http://schemas.microsoft.com/office/drawing/2014/main" id="{AD6FBD4D-8474-4180-8830-6D0781E4C06E}"/>
                </a:ext>
                <a:ext uri="{147F2762-F138-4A5C-976F-8EAC2B608ADB}">
                  <a16:predDERef xmlns:a16="http://schemas.microsoft.com/office/drawing/2014/main" pred="{EBCEA126-DEEA-418A-8D6D-AAB6DF46C499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19050000" y="45415200"/>
              <a:ext cx="0" cy="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15</xdr:col>
      <xdr:colOff>657225</xdr:colOff>
      <xdr:row>271</xdr:row>
      <xdr:rowOff>28575</xdr:rowOff>
    </xdr:from>
    <xdr:to>
      <xdr:col>15</xdr:col>
      <xdr:colOff>800100</xdr:colOff>
      <xdr:row>272</xdr:row>
      <xdr:rowOff>104775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10" name="Ink 9">
              <a:extLst>
                <a:ext uri="{FF2B5EF4-FFF2-40B4-BE49-F238E27FC236}">
                  <a16:creationId xmlns:a16="http://schemas.microsoft.com/office/drawing/2014/main" id="{699BFAB8-CB13-4572-A697-FC6E5A1750B3}"/>
                </a:ext>
                <a:ext uri="{147F2762-F138-4A5C-976F-8EAC2B608ADB}">
                  <a16:predDERef xmlns:a16="http://schemas.microsoft.com/office/drawing/2014/main" pred="{AD6FBD4D-8474-4180-8830-6D0781E4C06E}"/>
                </a:ext>
              </a:extLst>
            </xdr14:cNvPr>
            <xdr14:cNvContentPartPr/>
          </xdr14:nvContentPartPr>
          <xdr14:nvPr macro=""/>
          <xdr14:xfrm>
            <a:off x="10696575" y="51654075"/>
            <a:ext cx="142875" cy="266700"/>
          </xdr14:xfrm>
        </xdr:contentPart>
      </mc:Choice>
      <mc:Fallback xmlns="">
        <xdr:pic>
          <xdr:nvPicPr>
            <xdr:cNvPr id="10" name="">
              <a:extLst>
                <a:ext uri="{FF2B5EF4-FFF2-40B4-BE49-F238E27FC236}">
                  <a16:creationId xmlns:a16="http://schemas.microsoft.com/office/drawing/2014/main" id="{699BFAB8-CB13-4572-A697-FC6E5A1750B3}"/>
                </a:ext>
                <a:ext uri="{147F2762-F138-4A5C-976F-8EAC2B608ADB}">
                  <a16:predDERef xmlns:a16="http://schemas.microsoft.com/office/drawing/2014/main" pred="{AD6FBD4D-8474-4180-8830-6D0781E4C06E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10678581" y="51636439"/>
              <a:ext cx="178504" cy="302332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16</xdr:col>
      <xdr:colOff>257175</xdr:colOff>
      <xdr:row>256</xdr:row>
      <xdr:rowOff>47625</xdr:rowOff>
    </xdr:from>
    <xdr:to>
      <xdr:col>18</xdr:col>
      <xdr:colOff>495300</xdr:colOff>
      <xdr:row>274</xdr:row>
      <xdr:rowOff>76200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C7F573F-DA2A-4AE0-A2C3-950AD4B86AA2}"/>
            </a:ext>
            <a:ext uri="{147F2762-F138-4A5C-976F-8EAC2B608ADB}">
              <a16:predDERef xmlns:a16="http://schemas.microsoft.com/office/drawing/2014/main" pred="{699BFAB8-CB13-4572-A697-FC6E5A175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5400000">
          <a:off x="11134725" y="49244250"/>
          <a:ext cx="3457575" cy="2600325"/>
        </a:xfrm>
        <a:prstGeom prst="rect">
          <a:avLst/>
        </a:prstGeom>
      </xdr:spPr>
    </xdr:pic>
    <xdr:clientData/>
  </xdr:twoCellAnchor>
  <xdr:twoCellAnchor editAs="oneCell">
    <xdr:from>
      <xdr:col>17</xdr:col>
      <xdr:colOff>552450</xdr:colOff>
      <xdr:row>271</xdr:row>
      <xdr:rowOff>114300</xdr:rowOff>
    </xdr:from>
    <xdr:to>
      <xdr:col>17</xdr:col>
      <xdr:colOff>742950</xdr:colOff>
      <xdr:row>272</xdr:row>
      <xdr:rowOff>104775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6">
          <xdr14:nvContentPartPr>
            <xdr14:cNvPr id="13" name="Ink 12">
              <a:extLst>
                <a:ext uri="{FF2B5EF4-FFF2-40B4-BE49-F238E27FC236}">
                  <a16:creationId xmlns:a16="http://schemas.microsoft.com/office/drawing/2014/main" id="{DE291E22-FDEE-4212-B67A-1687780251DF}"/>
                </a:ext>
                <a:ext uri="{147F2762-F138-4A5C-976F-8EAC2B608ADB}">
                  <a16:predDERef xmlns:a16="http://schemas.microsoft.com/office/drawing/2014/main" pred="{7C7F573F-DA2A-4AE0-A2C3-950AD4B86AA2}"/>
                </a:ext>
              </a:extLst>
            </xdr14:cNvPr>
            <xdr14:cNvContentPartPr/>
          </xdr14:nvContentPartPr>
          <xdr14:nvPr macro=""/>
          <xdr14:xfrm>
            <a:off x="13115925" y="51739800"/>
            <a:ext cx="190500" cy="180975"/>
          </xdr14:xfrm>
        </xdr:contentPart>
      </mc:Choice>
      <mc:Fallback xmlns="">
        <xdr:pic>
          <xdr:nvPicPr>
            <xdr:cNvPr id="13" name="">
              <a:extLst>
                <a:ext uri="{FF2B5EF4-FFF2-40B4-BE49-F238E27FC236}">
                  <a16:creationId xmlns:a16="http://schemas.microsoft.com/office/drawing/2014/main" id="{DE291E22-FDEE-4212-B67A-1687780251DF}"/>
                </a:ext>
                <a:ext uri="{147F2762-F138-4A5C-976F-8EAC2B608ADB}">
                  <a16:predDERef xmlns:a16="http://schemas.microsoft.com/office/drawing/2014/main" pred="{7C7F573F-DA2A-4AE0-A2C3-950AD4B86AA2}"/>
                </a:ext>
              </a:extLst>
            </xdr:cNvPr>
            <xdr:cNvPicPr/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13097919" y="51722135"/>
              <a:ext cx="226151" cy="21666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13</xdr:col>
      <xdr:colOff>76200</xdr:colOff>
      <xdr:row>294</xdr:row>
      <xdr:rowOff>180975</xdr:rowOff>
    </xdr:from>
    <xdr:to>
      <xdr:col>17</xdr:col>
      <xdr:colOff>752475</xdr:colOff>
      <xdr:row>312</xdr:row>
      <xdr:rowOff>180975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883BBB7-C94B-4D7F-BEA4-DD91BFD5EFCA}"/>
            </a:ext>
            <a:ext uri="{147F2762-F138-4A5C-976F-8EAC2B608ADB}">
              <a16:predDERef xmlns:a16="http://schemas.microsoft.com/office/drawing/2014/main" pred="{DE291E22-FDEE-4212-B67A-168778025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05875" y="56187975"/>
          <a:ext cx="4572000" cy="3429000"/>
        </a:xfrm>
        <a:prstGeom prst="rect">
          <a:avLst/>
        </a:prstGeom>
      </xdr:spPr>
    </xdr:pic>
    <xdr:clientData/>
  </xdr:twoCellAnchor>
  <xdr:twoCellAnchor editAs="oneCell">
    <xdr:from>
      <xdr:col>15</xdr:col>
      <xdr:colOff>542925</xdr:colOff>
      <xdr:row>309</xdr:row>
      <xdr:rowOff>38100</xdr:rowOff>
    </xdr:from>
    <xdr:to>
      <xdr:col>15</xdr:col>
      <xdr:colOff>685800</xdr:colOff>
      <xdr:row>310</xdr:row>
      <xdr:rowOff>28575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4" name="Ink 13">
              <a:extLst>
                <a:ext uri="{FF2B5EF4-FFF2-40B4-BE49-F238E27FC236}">
                  <a16:creationId xmlns:a16="http://schemas.microsoft.com/office/drawing/2014/main" id="{039D9D16-9C8F-4A0D-A31A-A6F9FC0AA954}"/>
                </a:ext>
                <a:ext uri="{147F2762-F138-4A5C-976F-8EAC2B608ADB}">
                  <a16:predDERef xmlns:a16="http://schemas.microsoft.com/office/drawing/2014/main" pred="{8883BBB7-C94B-4D7F-BEA4-DD91BFD5EFCA}"/>
                </a:ext>
              </a:extLst>
            </xdr14:cNvPr>
            <xdr14:cNvContentPartPr/>
          </xdr14:nvContentPartPr>
          <xdr14:nvPr macro=""/>
          <xdr14:xfrm>
            <a:off x="10677525" y="58902600"/>
            <a:ext cx="142875" cy="180975"/>
          </xdr14:xfrm>
        </xdr:contentPart>
      </mc:Choice>
      <mc:Fallback xmlns="">
        <xdr:pic>
          <xdr:nvPicPr>
            <xdr:cNvPr id="14" name="">
              <a:extLst>
                <a:ext uri="{FF2B5EF4-FFF2-40B4-BE49-F238E27FC236}">
                  <a16:creationId xmlns:a16="http://schemas.microsoft.com/office/drawing/2014/main" id="{039D9D16-9C8F-4A0D-A31A-A6F9FC0AA954}"/>
                </a:ext>
                <a:ext uri="{147F2762-F138-4A5C-976F-8EAC2B608ADB}">
                  <a16:predDERef xmlns:a16="http://schemas.microsoft.com/office/drawing/2014/main" pred="{8883BBB7-C94B-4D7F-BEA4-DD91BFD5EFCA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10659531" y="58884610"/>
              <a:ext cx="178504" cy="21659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16</xdr:col>
      <xdr:colOff>1095375</xdr:colOff>
      <xdr:row>295</xdr:row>
      <xdr:rowOff>133350</xdr:rowOff>
    </xdr:from>
    <xdr:to>
      <xdr:col>16</xdr:col>
      <xdr:colOff>1200150</xdr:colOff>
      <xdr:row>296</xdr:row>
      <xdr:rowOff>76200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1">
          <xdr14:nvContentPartPr>
            <xdr14:cNvPr id="15" name="Ink 14">
              <a:extLst>
                <a:ext uri="{FF2B5EF4-FFF2-40B4-BE49-F238E27FC236}">
                  <a16:creationId xmlns:a16="http://schemas.microsoft.com/office/drawing/2014/main" id="{1E5C05B6-7EB2-4546-9471-B975063CFA24}"/>
                </a:ext>
                <a:ext uri="{147F2762-F138-4A5C-976F-8EAC2B608ADB}">
                  <a16:predDERef xmlns:a16="http://schemas.microsoft.com/office/drawing/2014/main" pred="{039D9D16-9C8F-4A0D-A31A-A6F9FC0AA954}"/>
                </a:ext>
              </a:extLst>
            </xdr14:cNvPr>
            <xdr14:cNvContentPartPr/>
          </xdr14:nvContentPartPr>
          <xdr14:nvPr macro=""/>
          <xdr14:xfrm>
            <a:off x="12496800" y="56330850"/>
            <a:ext cx="104775" cy="133350"/>
          </xdr14:xfrm>
        </xdr:contentPart>
      </mc:Choice>
      <mc:Fallback xmlns="">
        <xdr:pic>
          <xdr:nvPicPr>
            <xdr:cNvPr id="15" name="">
              <a:extLst>
                <a:ext uri="{FF2B5EF4-FFF2-40B4-BE49-F238E27FC236}">
                  <a16:creationId xmlns:a16="http://schemas.microsoft.com/office/drawing/2014/main" id="{1E5C05B6-7EB2-4546-9471-B975063CFA24}"/>
                </a:ext>
                <a:ext uri="{147F2762-F138-4A5C-976F-8EAC2B608ADB}">
                  <a16:predDERef xmlns:a16="http://schemas.microsoft.com/office/drawing/2014/main" pred="{039D9D16-9C8F-4A0D-A31A-A6F9FC0AA954}"/>
                </a:ext>
              </a:extLst>
            </xdr:cNvPr>
            <xdr:cNvPicPr/>
          </xdr:nvPicPr>
          <xdr:blipFill>
            <a:blip xmlns:r="http://schemas.openxmlformats.org/officeDocument/2006/relationships" r:embed="rId22"/>
            <a:stretch>
              <a:fillRect/>
            </a:stretch>
          </xdr:blipFill>
          <xdr:spPr>
            <a:xfrm>
              <a:off x="12479218" y="56313190"/>
              <a:ext cx="140298" cy="16903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15</xdr:col>
      <xdr:colOff>800100</xdr:colOff>
      <xdr:row>295</xdr:row>
      <xdr:rowOff>19050</xdr:rowOff>
    </xdr:from>
    <xdr:to>
      <xdr:col>17</xdr:col>
      <xdr:colOff>95250</xdr:colOff>
      <xdr:row>310</xdr:row>
      <xdr:rowOff>85725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3">
          <xdr14:nvContentPartPr>
            <xdr14:cNvPr id="16" name="Ink 15">
              <a:extLst>
                <a:ext uri="{FF2B5EF4-FFF2-40B4-BE49-F238E27FC236}">
                  <a16:creationId xmlns:a16="http://schemas.microsoft.com/office/drawing/2014/main" id="{D6F65DE1-2A54-489B-A54F-79630D372151}"/>
                </a:ext>
                <a:ext uri="{147F2762-F138-4A5C-976F-8EAC2B608ADB}">
                  <a16:predDERef xmlns:a16="http://schemas.microsoft.com/office/drawing/2014/main" pred="{1E5C05B6-7EB2-4546-9471-B975063CFA24}"/>
                </a:ext>
              </a:extLst>
            </xdr14:cNvPr>
            <xdr14:cNvContentPartPr/>
          </xdr14:nvContentPartPr>
          <xdr14:nvPr macro=""/>
          <xdr14:xfrm>
            <a:off x="10934700" y="56216550"/>
            <a:ext cx="1819275" cy="2924175"/>
          </xdr14:xfrm>
        </xdr:contentPart>
      </mc:Choice>
      <mc:Fallback xmlns="">
        <xdr:pic>
          <xdr:nvPicPr>
            <xdr:cNvPr id="16" name="">
              <a:extLst>
                <a:ext uri="{FF2B5EF4-FFF2-40B4-BE49-F238E27FC236}">
                  <a16:creationId xmlns:a16="http://schemas.microsoft.com/office/drawing/2014/main" id="{D6F65DE1-2A54-489B-A54F-79630D372151}"/>
                </a:ext>
                <a:ext uri="{147F2762-F138-4A5C-976F-8EAC2B608ADB}">
                  <a16:predDERef xmlns:a16="http://schemas.microsoft.com/office/drawing/2014/main" pred="{1E5C05B6-7EB2-4546-9471-B975063CFA24}"/>
                </a:ext>
              </a:extLst>
            </xdr:cNvPr>
            <xdr:cNvPicPr/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10917058" y="56198911"/>
              <a:ext cx="1854919" cy="295981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16</xdr:col>
      <xdr:colOff>752475</xdr:colOff>
      <xdr:row>329</xdr:row>
      <xdr:rowOff>28575</xdr:rowOff>
    </xdr:from>
    <xdr:to>
      <xdr:col>19</xdr:col>
      <xdr:colOff>57150</xdr:colOff>
      <xdr:row>350</xdr:row>
      <xdr:rowOff>171450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6C53BE0-A434-46B8-AA9E-5B5902EA786D}"/>
            </a:ext>
            <a:ext uri="{147F2762-F138-4A5C-976F-8EAC2B608ADB}">
              <a16:predDERef xmlns:a16="http://schemas.microsoft.com/office/drawing/2014/main" pred="{D6F65DE1-2A54-489B-A54F-79630D372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53900" y="62703075"/>
          <a:ext cx="2876550" cy="4143375"/>
        </a:xfrm>
        <a:prstGeom prst="rect">
          <a:avLst/>
        </a:prstGeom>
      </xdr:spPr>
    </xdr:pic>
    <xdr:clientData/>
  </xdr:twoCellAnchor>
  <xdr:twoCellAnchor editAs="oneCell">
    <xdr:from>
      <xdr:col>15</xdr:col>
      <xdr:colOff>695325</xdr:colOff>
      <xdr:row>332</xdr:row>
      <xdr:rowOff>152400</xdr:rowOff>
    </xdr:from>
    <xdr:to>
      <xdr:col>16</xdr:col>
      <xdr:colOff>371475</xdr:colOff>
      <xdr:row>334</xdr:row>
      <xdr:rowOff>19050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6">
          <xdr14:nvContentPartPr>
            <xdr14:cNvPr id="23" name="Ink 22">
              <a:extLst>
                <a:ext uri="{FF2B5EF4-FFF2-40B4-BE49-F238E27FC236}">
                  <a16:creationId xmlns:a16="http://schemas.microsoft.com/office/drawing/2014/main" id="{24827A39-CC86-4749-9F5A-5C7A64D13319}"/>
                </a:ext>
                <a:ext uri="{147F2762-F138-4A5C-976F-8EAC2B608ADB}">
                  <a16:predDERef xmlns:a16="http://schemas.microsoft.com/office/drawing/2014/main" pred="{46C53BE0-A434-46B8-AA9E-5B5902EA786D}"/>
                </a:ext>
              </a:extLst>
            </xdr14:cNvPr>
            <xdr14:cNvContentPartPr/>
          </xdr14:nvContentPartPr>
          <xdr14:nvPr macro=""/>
          <xdr14:xfrm>
            <a:off x="10848975" y="63398400"/>
            <a:ext cx="942975" cy="247650"/>
          </xdr14:xfrm>
        </xdr:contentPart>
      </mc:Choice>
      <mc:Fallback xmlns="">
        <xdr:pic>
          <xdr:nvPicPr>
            <xdr:cNvPr id="23" name="">
              <a:extLst>
                <a:ext uri="{FF2B5EF4-FFF2-40B4-BE49-F238E27FC236}">
                  <a16:creationId xmlns:a16="http://schemas.microsoft.com/office/drawing/2014/main" id="{24827A39-CC86-4749-9F5A-5C7A64D13319}"/>
                </a:ext>
                <a:ext uri="{147F2762-F138-4A5C-976F-8EAC2B608ADB}">
                  <a16:predDERef xmlns:a16="http://schemas.microsoft.com/office/drawing/2014/main" pred="{46C53BE0-A434-46B8-AA9E-5B5902EA786D}"/>
                </a:ext>
              </a:extLst>
            </xdr:cNvPr>
            <xdr:cNvPicPr/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10830979" y="63380376"/>
              <a:ext cx="978606" cy="283338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16</xdr:col>
      <xdr:colOff>485775</xdr:colOff>
      <xdr:row>323</xdr:row>
      <xdr:rowOff>47625</xdr:rowOff>
    </xdr:from>
    <xdr:to>
      <xdr:col>16</xdr:col>
      <xdr:colOff>1247775</xdr:colOff>
      <xdr:row>326</xdr:row>
      <xdr:rowOff>85725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8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60677295-F072-452C-AD39-62ECB5279140}"/>
                </a:ext>
                <a:ext uri="{147F2762-F138-4A5C-976F-8EAC2B608ADB}">
                  <a16:predDERef xmlns:a16="http://schemas.microsoft.com/office/drawing/2014/main" pred="{24827A39-CC86-4749-9F5A-5C7A64D13319}"/>
                </a:ext>
              </a:extLst>
            </xdr14:cNvPr>
            <xdr14:cNvContentPartPr/>
          </xdr14:nvContentPartPr>
          <xdr14:nvPr macro=""/>
          <xdr14:xfrm>
            <a:off x="11906250" y="61579125"/>
            <a:ext cx="762000" cy="609600"/>
          </xdr14:xfrm>
        </xdr:contentPart>
      </mc:Choice>
      <mc:Fallback xmlns="">
        <xdr:pic>
          <xdr:nvPicPr>
            <xdr:cNvPr id="19" name="">
              <a:extLst>
                <a:ext uri="{FF2B5EF4-FFF2-40B4-BE49-F238E27FC236}">
                  <a16:creationId xmlns:a16="http://schemas.microsoft.com/office/drawing/2014/main" id="{60677295-F072-452C-AD39-62ECB5279140}"/>
                </a:ext>
                <a:ext uri="{147F2762-F138-4A5C-976F-8EAC2B608ADB}">
                  <a16:predDERef xmlns:a16="http://schemas.microsoft.com/office/drawing/2014/main" pred="{24827A39-CC86-4749-9F5A-5C7A64D13319}"/>
                </a:ext>
              </a:extLst>
            </xdr:cNvPr>
            <xdr:cNvPicPr/>
          </xdr:nvPicPr>
          <xdr:blipFill>
            <a:blip xmlns:r="http://schemas.openxmlformats.org/officeDocument/2006/relationships" r:embed="rId29"/>
            <a:stretch>
              <a:fillRect/>
            </a:stretch>
          </xdr:blipFill>
          <xdr:spPr>
            <a:xfrm>
              <a:off x="11888604" y="61561121"/>
              <a:ext cx="797651" cy="645247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0</xdr:colOff>
      <xdr:row>360</xdr:row>
      <xdr:rowOff>0</xdr:rowOff>
    </xdr:from>
    <xdr:to>
      <xdr:col>13</xdr:col>
      <xdr:colOff>666750</xdr:colOff>
      <xdr:row>378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A970EAA-D810-4802-ACD5-74A115D9947F}"/>
            </a:ext>
            <a:ext uri="{147F2762-F138-4A5C-976F-8EAC2B608ADB}">
              <a16:predDERef xmlns:a16="http://schemas.microsoft.com/office/drawing/2014/main" pred="{60677295-F072-452C-AD39-62ECB5279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876800" y="68580000"/>
          <a:ext cx="4572000" cy="3429000"/>
        </a:xfrm>
        <a:prstGeom prst="rect">
          <a:avLst/>
        </a:prstGeom>
      </xdr:spPr>
    </xdr:pic>
    <xdr:clientData/>
  </xdr:twoCellAnchor>
  <xdr:twoCellAnchor editAs="oneCell">
    <xdr:from>
      <xdr:col>19</xdr:col>
      <xdr:colOff>695325</xdr:colOff>
      <xdr:row>341</xdr:row>
      <xdr:rowOff>104775</xdr:rowOff>
    </xdr:from>
    <xdr:to>
      <xdr:col>21</xdr:col>
      <xdr:colOff>304800</xdr:colOff>
      <xdr:row>346</xdr:row>
      <xdr:rowOff>38100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1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553093CF-5761-4FE9-B5E7-F908ADA2533C}"/>
                </a:ext>
                <a:ext uri="{147F2762-F138-4A5C-976F-8EAC2B608ADB}">
                  <a16:predDERef xmlns:a16="http://schemas.microsoft.com/office/drawing/2014/main" pred="{DA970EAA-D810-4802-ACD5-74A115D9947F}"/>
                </a:ext>
              </a:extLst>
            </xdr14:cNvPr>
            <xdr14:cNvContentPartPr/>
          </xdr14:nvContentPartPr>
          <xdr14:nvPr macro=""/>
          <xdr14:xfrm>
            <a:off x="15687675" y="65065275"/>
            <a:ext cx="1962150" cy="885825"/>
          </xdr14:xfrm>
        </xdr:contentPart>
      </mc:Choice>
      <mc:Fallback xmlns="">
        <xdr:pic>
          <xdr:nvPicPr>
            <xdr:cNvPr id="20" name="">
              <a:extLst>
                <a:ext uri="{FF2B5EF4-FFF2-40B4-BE49-F238E27FC236}">
                  <a16:creationId xmlns:a16="http://schemas.microsoft.com/office/drawing/2014/main" id="{553093CF-5761-4FE9-B5E7-F908ADA2533C}"/>
                </a:ext>
                <a:ext uri="{147F2762-F138-4A5C-976F-8EAC2B608ADB}">
                  <a16:predDERef xmlns:a16="http://schemas.microsoft.com/office/drawing/2014/main" pred="{DA970EAA-D810-4802-ACD5-74A115D9947F}"/>
                </a:ext>
              </a:extLst>
            </xdr:cNvPr>
            <xdr:cNvPicPr/>
          </xdr:nvPicPr>
          <xdr:blipFill>
            <a:blip xmlns:r="http://schemas.openxmlformats.org/officeDocument/2006/relationships" r:embed="rId32"/>
            <a:stretch>
              <a:fillRect/>
            </a:stretch>
          </xdr:blipFill>
          <xdr:spPr>
            <a:xfrm>
              <a:off x="15670034" y="65047270"/>
              <a:ext cx="1997793" cy="92147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20</xdr:col>
      <xdr:colOff>1019175</xdr:colOff>
      <xdr:row>340</xdr:row>
      <xdr:rowOff>66675</xdr:rowOff>
    </xdr:from>
    <xdr:to>
      <xdr:col>21</xdr:col>
      <xdr:colOff>57150</xdr:colOff>
      <xdr:row>343</xdr:row>
      <xdr:rowOff>9525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3">
          <xdr14:nvContentPartPr>
            <xdr14:cNvPr id="21" name="Ink 20">
              <a:extLst>
                <a:ext uri="{FF2B5EF4-FFF2-40B4-BE49-F238E27FC236}">
                  <a16:creationId xmlns:a16="http://schemas.microsoft.com/office/drawing/2014/main" id="{882B4225-4439-4A3F-85C0-7BE1D7E4A789}"/>
                </a:ext>
                <a:ext uri="{147F2762-F138-4A5C-976F-8EAC2B608ADB}">
                  <a16:predDERef xmlns:a16="http://schemas.microsoft.com/office/drawing/2014/main" pred="{553093CF-5761-4FE9-B5E7-F908ADA2533C}"/>
                </a:ext>
              </a:extLst>
            </xdr14:cNvPr>
            <xdr14:cNvContentPartPr/>
          </xdr14:nvContentPartPr>
          <xdr14:nvPr macro=""/>
          <xdr14:xfrm>
            <a:off x="17173575" y="64836675"/>
            <a:ext cx="228600" cy="514350"/>
          </xdr14:xfrm>
        </xdr:contentPart>
      </mc:Choice>
      <mc:Fallback xmlns="">
        <xdr:pic>
          <xdr:nvPicPr>
            <xdr:cNvPr id="21" name="">
              <a:extLst>
                <a:ext uri="{FF2B5EF4-FFF2-40B4-BE49-F238E27FC236}">
                  <a16:creationId xmlns:a16="http://schemas.microsoft.com/office/drawing/2014/main" id="{882B4225-4439-4A3F-85C0-7BE1D7E4A789}"/>
                </a:ext>
                <a:ext uri="{147F2762-F138-4A5C-976F-8EAC2B608ADB}">
                  <a16:predDERef xmlns:a16="http://schemas.microsoft.com/office/drawing/2014/main" pred="{553093CF-5761-4FE9-B5E7-F908ADA2533C}"/>
                </a:ext>
              </a:extLst>
            </xdr:cNvPr>
            <xdr:cNvPicPr/>
          </xdr:nvPicPr>
          <xdr:blipFill>
            <a:blip xmlns:r="http://schemas.openxmlformats.org/officeDocument/2006/relationships" r:embed="rId34"/>
            <a:stretch>
              <a:fillRect/>
            </a:stretch>
          </xdr:blipFill>
          <xdr:spPr>
            <a:xfrm>
              <a:off x="17155575" y="64818678"/>
              <a:ext cx="264240" cy="54998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20</xdr:col>
      <xdr:colOff>971550</xdr:colOff>
      <xdr:row>340</xdr:row>
      <xdr:rowOff>152400</xdr:rowOff>
    </xdr:from>
    <xdr:to>
      <xdr:col>21</xdr:col>
      <xdr:colOff>57150</xdr:colOff>
      <xdr:row>343</xdr:row>
      <xdr:rowOff>66675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5">
          <xdr14:nvContentPartPr>
            <xdr14:cNvPr id="22" name="Ink 21">
              <a:extLst>
                <a:ext uri="{FF2B5EF4-FFF2-40B4-BE49-F238E27FC236}">
                  <a16:creationId xmlns:a16="http://schemas.microsoft.com/office/drawing/2014/main" id="{BC5498E0-5BAC-46BA-9693-DE83C00F4803}"/>
                </a:ext>
                <a:ext uri="{147F2762-F138-4A5C-976F-8EAC2B608ADB}">
                  <a16:predDERef xmlns:a16="http://schemas.microsoft.com/office/drawing/2014/main" pred="{882B4225-4439-4A3F-85C0-7BE1D7E4A789}"/>
                </a:ext>
              </a:extLst>
            </xdr14:cNvPr>
            <xdr14:cNvContentPartPr/>
          </xdr14:nvContentPartPr>
          <xdr14:nvPr macro=""/>
          <xdr14:xfrm>
            <a:off x="17125950" y="64922400"/>
            <a:ext cx="276225" cy="485775"/>
          </xdr14:xfrm>
        </xdr:contentPart>
      </mc:Choice>
      <mc:Fallback xmlns="">
        <xdr:pic>
          <xdr:nvPicPr>
            <xdr:cNvPr id="22" name="">
              <a:extLst>
                <a:ext uri="{FF2B5EF4-FFF2-40B4-BE49-F238E27FC236}">
                  <a16:creationId xmlns:a16="http://schemas.microsoft.com/office/drawing/2014/main" id="{BC5498E0-5BAC-46BA-9693-DE83C00F4803}"/>
                </a:ext>
                <a:ext uri="{147F2762-F138-4A5C-976F-8EAC2B608ADB}">
                  <a16:predDERef xmlns:a16="http://schemas.microsoft.com/office/drawing/2014/main" pred="{882B4225-4439-4A3F-85C0-7BE1D7E4A789}"/>
                </a:ext>
              </a:extLst>
            </xdr:cNvPr>
            <xdr:cNvPicPr/>
          </xdr:nvPicPr>
          <xdr:blipFill>
            <a:blip xmlns:r="http://schemas.openxmlformats.org/officeDocument/2006/relationships" r:embed="rId36"/>
            <a:stretch>
              <a:fillRect/>
            </a:stretch>
          </xdr:blipFill>
          <xdr:spPr>
            <a:xfrm>
              <a:off x="17108303" y="64904395"/>
              <a:ext cx="311879" cy="52142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19</xdr:col>
      <xdr:colOff>809625</xdr:colOff>
      <xdr:row>338</xdr:row>
      <xdr:rowOff>171450</xdr:rowOff>
    </xdr:from>
    <xdr:to>
      <xdr:col>21</xdr:col>
      <xdr:colOff>219075</xdr:colOff>
      <xdr:row>340</xdr:row>
      <xdr:rowOff>85725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7">
          <xdr14:nvContentPartPr>
            <xdr14:cNvPr id="24" name="Ink 23">
              <a:extLst>
                <a:ext uri="{FF2B5EF4-FFF2-40B4-BE49-F238E27FC236}">
                  <a16:creationId xmlns:a16="http://schemas.microsoft.com/office/drawing/2014/main" id="{8B939C1C-6E22-4FF1-9B26-E2D17C6CE91A}"/>
                </a:ext>
                <a:ext uri="{147F2762-F138-4A5C-976F-8EAC2B608ADB}">
                  <a16:predDERef xmlns:a16="http://schemas.microsoft.com/office/drawing/2014/main" pred="{BC5498E0-5BAC-46BA-9693-DE83C00F4803}"/>
                </a:ext>
              </a:extLst>
            </xdr14:cNvPr>
            <xdr14:cNvContentPartPr/>
          </xdr14:nvContentPartPr>
          <xdr14:nvPr macro=""/>
          <xdr14:xfrm>
            <a:off x="15801975" y="64560450"/>
            <a:ext cx="1762125" cy="295275"/>
          </xdr14:xfrm>
        </xdr:contentPart>
      </mc:Choice>
      <mc:Fallback xmlns="">
        <xdr:pic>
          <xdr:nvPicPr>
            <xdr:cNvPr id="24" name="">
              <a:extLst>
                <a:ext uri="{FF2B5EF4-FFF2-40B4-BE49-F238E27FC236}">
                  <a16:creationId xmlns:a16="http://schemas.microsoft.com/office/drawing/2014/main" id="{8B939C1C-6E22-4FF1-9B26-E2D17C6CE91A}"/>
                </a:ext>
                <a:ext uri="{147F2762-F138-4A5C-976F-8EAC2B608ADB}">
                  <a16:predDERef xmlns:a16="http://schemas.microsoft.com/office/drawing/2014/main" pred="{BC5498E0-5BAC-46BA-9693-DE83C00F4803}"/>
                </a:ext>
              </a:extLst>
            </xdr:cNvPr>
            <xdr:cNvPicPr/>
          </xdr:nvPicPr>
          <xdr:blipFill>
            <a:blip xmlns:r="http://schemas.openxmlformats.org/officeDocument/2006/relationships" r:embed="rId38"/>
            <a:stretch>
              <a:fillRect/>
            </a:stretch>
          </xdr:blipFill>
          <xdr:spPr>
            <a:xfrm>
              <a:off x="15783976" y="64542806"/>
              <a:ext cx="1797763" cy="33092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16</xdr:col>
      <xdr:colOff>838200</xdr:colOff>
      <xdr:row>347</xdr:row>
      <xdr:rowOff>142875</xdr:rowOff>
    </xdr:from>
    <xdr:to>
      <xdr:col>18</xdr:col>
      <xdr:colOff>609600</xdr:colOff>
      <xdr:row>350</xdr:row>
      <xdr:rowOff>114300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9">
          <xdr14:nvContentPartPr>
            <xdr14:cNvPr id="25" name="Ink 24">
              <a:extLst>
                <a:ext uri="{FF2B5EF4-FFF2-40B4-BE49-F238E27FC236}">
                  <a16:creationId xmlns:a16="http://schemas.microsoft.com/office/drawing/2014/main" id="{1B7631F8-8DB3-4683-AA15-6B8C046E5083}"/>
                </a:ext>
                <a:ext uri="{147F2762-F138-4A5C-976F-8EAC2B608ADB}">
                  <a16:predDERef xmlns:a16="http://schemas.microsoft.com/office/drawing/2014/main" pred="{8B939C1C-6E22-4FF1-9B26-E2D17C6CE91A}"/>
                </a:ext>
              </a:extLst>
            </xdr14:cNvPr>
            <xdr14:cNvContentPartPr/>
          </xdr14:nvContentPartPr>
          <xdr14:nvPr macro=""/>
          <xdr14:xfrm>
            <a:off x="12258675" y="66246375"/>
            <a:ext cx="2133600" cy="542925"/>
          </xdr14:xfrm>
        </xdr:contentPart>
      </mc:Choice>
      <mc:Fallback xmlns="">
        <xdr:pic>
          <xdr:nvPicPr>
            <xdr:cNvPr id="25" name="">
              <a:extLst>
                <a:ext uri="{FF2B5EF4-FFF2-40B4-BE49-F238E27FC236}">
                  <a16:creationId xmlns:a16="http://schemas.microsoft.com/office/drawing/2014/main" id="{1B7631F8-8DB3-4683-AA15-6B8C046E5083}"/>
                </a:ext>
                <a:ext uri="{147F2762-F138-4A5C-976F-8EAC2B608ADB}">
                  <a16:predDERef xmlns:a16="http://schemas.microsoft.com/office/drawing/2014/main" pred="{8B939C1C-6E22-4FF1-9B26-E2D17C6CE91A}"/>
                </a:ext>
              </a:extLst>
            </xdr:cNvPr>
            <xdr:cNvPicPr/>
          </xdr:nvPicPr>
          <xdr:blipFill>
            <a:blip xmlns:r="http://schemas.openxmlformats.org/officeDocument/2006/relationships" r:embed="rId40"/>
            <a:stretch>
              <a:fillRect/>
            </a:stretch>
          </xdr:blipFill>
          <xdr:spPr>
            <a:xfrm>
              <a:off x="12241033" y="66228385"/>
              <a:ext cx="2169244" cy="57854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17</xdr:col>
      <xdr:colOff>152400</xdr:colOff>
      <xdr:row>347</xdr:row>
      <xdr:rowOff>85725</xdr:rowOff>
    </xdr:from>
    <xdr:to>
      <xdr:col>18</xdr:col>
      <xdr:colOff>133350</xdr:colOff>
      <xdr:row>348</xdr:row>
      <xdr:rowOff>161925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1">
          <xdr14:nvContentPartPr>
            <xdr14:cNvPr id="26" name="Ink 25">
              <a:extLst>
                <a:ext uri="{FF2B5EF4-FFF2-40B4-BE49-F238E27FC236}">
                  <a16:creationId xmlns:a16="http://schemas.microsoft.com/office/drawing/2014/main" id="{5044CD49-F730-4F69-AF06-2527B8848D4D}"/>
                </a:ext>
                <a:ext uri="{147F2762-F138-4A5C-976F-8EAC2B608ADB}">
                  <a16:predDERef xmlns:a16="http://schemas.microsoft.com/office/drawing/2014/main" pred="{1B7631F8-8DB3-4683-AA15-6B8C046E5083}"/>
                </a:ext>
              </a:extLst>
            </xdr14:cNvPr>
            <xdr14:cNvContentPartPr/>
          </xdr14:nvContentPartPr>
          <xdr14:nvPr macro=""/>
          <xdr14:xfrm>
            <a:off x="12830175" y="66189225"/>
            <a:ext cx="1085850" cy="266700"/>
          </xdr14:xfrm>
        </xdr:contentPart>
      </mc:Choice>
      <mc:Fallback xmlns="">
        <xdr:pic>
          <xdr:nvPicPr>
            <xdr:cNvPr id="26" name="">
              <a:extLst>
                <a:ext uri="{FF2B5EF4-FFF2-40B4-BE49-F238E27FC236}">
                  <a16:creationId xmlns:a16="http://schemas.microsoft.com/office/drawing/2014/main" id="{5044CD49-F730-4F69-AF06-2527B8848D4D}"/>
                </a:ext>
                <a:ext uri="{147F2762-F138-4A5C-976F-8EAC2B608ADB}">
                  <a16:predDERef xmlns:a16="http://schemas.microsoft.com/office/drawing/2014/main" pred="{1B7631F8-8DB3-4683-AA15-6B8C046E5083}"/>
                </a:ext>
              </a:extLst>
            </xdr:cNvPr>
            <xdr:cNvPicPr/>
          </xdr:nvPicPr>
          <xdr:blipFill>
            <a:blip xmlns:r="http://schemas.openxmlformats.org/officeDocument/2006/relationships" r:embed="rId42"/>
            <a:stretch>
              <a:fillRect/>
            </a:stretch>
          </xdr:blipFill>
          <xdr:spPr>
            <a:xfrm>
              <a:off x="12812539" y="66171205"/>
              <a:ext cx="1121481" cy="3023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15</xdr:col>
      <xdr:colOff>1085850</xdr:colOff>
      <xdr:row>348</xdr:row>
      <xdr:rowOff>123825</xdr:rowOff>
    </xdr:from>
    <xdr:to>
      <xdr:col>15</xdr:col>
      <xdr:colOff>1085850</xdr:colOff>
      <xdr:row>348</xdr:row>
      <xdr:rowOff>123825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3">
          <xdr14:nvContentPartPr>
            <xdr14:cNvPr id="27" name="Ink 26">
              <a:extLst>
                <a:ext uri="{FF2B5EF4-FFF2-40B4-BE49-F238E27FC236}">
                  <a16:creationId xmlns:a16="http://schemas.microsoft.com/office/drawing/2014/main" id="{D1D6287F-6269-49A9-9B87-3B9E4C994762}"/>
                </a:ext>
                <a:ext uri="{147F2762-F138-4A5C-976F-8EAC2B608ADB}">
                  <a16:predDERef xmlns:a16="http://schemas.microsoft.com/office/drawing/2014/main" pred="{5044CD49-F730-4F69-AF06-2527B8848D4D}"/>
                </a:ext>
              </a:extLst>
            </xdr14:cNvPr>
            <xdr14:cNvContentPartPr/>
          </xdr14:nvContentPartPr>
          <xdr14:nvPr macro=""/>
          <xdr14:xfrm>
            <a:off x="11239500" y="66417825"/>
            <a:ext cx="0" cy="0"/>
          </xdr14:xfrm>
        </xdr:contentPart>
      </mc:Choice>
      <mc:Fallback xmlns="">
        <xdr:pic>
          <xdr:nvPicPr>
            <xdr:cNvPr id="27" name="">
              <a:extLst>
                <a:ext uri="{FF2B5EF4-FFF2-40B4-BE49-F238E27FC236}">
                  <a16:creationId xmlns:a16="http://schemas.microsoft.com/office/drawing/2014/main" id="{D1D6287F-6269-49A9-9B87-3B9E4C994762}"/>
                </a:ext>
                <a:ext uri="{147F2762-F138-4A5C-976F-8EAC2B608ADB}">
                  <a16:predDERef xmlns:a16="http://schemas.microsoft.com/office/drawing/2014/main" pred="{5044CD49-F730-4F69-AF06-2527B8848D4D}"/>
                </a:ext>
              </a:extLst>
            </xdr:cNvPr>
            <xdr:cNvPicPr/>
          </xdr:nvPicPr>
          <xdr:blipFill>
            <a:blip xmlns:r="http://schemas.openxmlformats.org/officeDocument/2006/relationships" r:embed="rId44"/>
            <a:stretch>
              <a:fillRect/>
            </a:stretch>
          </xdr:blipFill>
          <xdr:spPr>
            <a:xfrm>
              <a:off x="11239500" y="66417825"/>
              <a:ext cx="0" cy="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12</xdr:col>
      <xdr:colOff>523875</xdr:colOff>
      <xdr:row>384</xdr:row>
      <xdr:rowOff>57150</xdr:rowOff>
    </xdr:from>
    <xdr:to>
      <xdr:col>17</xdr:col>
      <xdr:colOff>552450</xdr:colOff>
      <xdr:row>402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FC8C591-3D86-4C4B-9DFE-46171E4A6B73}"/>
            </a:ext>
            <a:ext uri="{147F2762-F138-4A5C-976F-8EAC2B608ADB}">
              <a16:predDERef xmlns:a16="http://schemas.microsoft.com/office/drawing/2014/main" pred="{D1D6287F-6269-49A9-9B87-3B9E4C994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658225" y="73209150"/>
          <a:ext cx="4572000" cy="34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384</xdr:row>
      <xdr:rowOff>66675</xdr:rowOff>
    </xdr:from>
    <xdr:to>
      <xdr:col>12</xdr:col>
      <xdr:colOff>428625</xdr:colOff>
      <xdr:row>402</xdr:row>
      <xdr:rowOff>66675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E806842-0606-43CC-9F58-513167C3952D}"/>
            </a:ext>
            <a:ext uri="{147F2762-F138-4A5C-976F-8EAC2B608ADB}">
              <a16:predDERef xmlns:a16="http://schemas.microsoft.com/office/drawing/2014/main" pred="{0FC8C591-3D86-4C4B-9DFE-46171E4A6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990975" y="73218675"/>
          <a:ext cx="4572000" cy="3429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552450</xdr:colOff>
      <xdr:row>399</xdr:row>
      <xdr:rowOff>57150</xdr:rowOff>
    </xdr:from>
    <xdr:to>
      <xdr:col>12</xdr:col>
      <xdr:colOff>266700</xdr:colOff>
      <xdr:row>401</xdr:row>
      <xdr:rowOff>104775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7">
          <xdr14:nvContentPartPr>
            <xdr14:cNvPr id="32" name="Ink 31">
              <a:extLst>
                <a:ext uri="{FF2B5EF4-FFF2-40B4-BE49-F238E27FC236}">
                  <a16:creationId xmlns:a16="http://schemas.microsoft.com/office/drawing/2014/main" id="{CC2623DE-884B-4392-B242-1598E94E2E33}"/>
                </a:ext>
                <a:ext uri="{147F2762-F138-4A5C-976F-8EAC2B608ADB}">
                  <a16:predDERef xmlns:a16="http://schemas.microsoft.com/office/drawing/2014/main" pred="{2E806842-0606-43CC-9F58-513167C3952D}"/>
                </a:ext>
              </a:extLst>
            </xdr14:cNvPr>
            <xdr14:cNvContentPartPr/>
          </xdr14:nvContentPartPr>
          <xdr14:nvPr macro=""/>
          <xdr14:xfrm>
            <a:off x="8029575" y="76066650"/>
            <a:ext cx="371475" cy="428625"/>
          </xdr14:xfrm>
        </xdr:contentPart>
      </mc:Choice>
      <mc:Fallback xmlns="">
        <xdr:pic>
          <xdr:nvPicPr>
            <xdr:cNvPr id="32" name="">
              <a:extLst>
                <a:ext uri="{FF2B5EF4-FFF2-40B4-BE49-F238E27FC236}">
                  <a16:creationId xmlns:a16="http://schemas.microsoft.com/office/drawing/2014/main" id="{CC2623DE-884B-4392-B242-1598E94E2E33}"/>
                </a:ext>
                <a:ext uri="{147F2762-F138-4A5C-976F-8EAC2B608ADB}">
                  <a16:predDERef xmlns:a16="http://schemas.microsoft.com/office/drawing/2014/main" pred="{2E806842-0606-43CC-9F58-513167C3952D}"/>
                </a:ext>
              </a:extLst>
            </xdr:cNvPr>
            <xdr:cNvPicPr/>
          </xdr:nvPicPr>
          <xdr:blipFill>
            <a:blip xmlns:r="http://schemas.openxmlformats.org/officeDocument/2006/relationships" r:embed="rId48"/>
            <a:stretch>
              <a:fillRect/>
            </a:stretch>
          </xdr:blipFill>
          <xdr:spPr>
            <a:xfrm>
              <a:off x="8011920" y="76048641"/>
              <a:ext cx="407145" cy="46428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17</xdr:col>
      <xdr:colOff>28575</xdr:colOff>
      <xdr:row>397</xdr:row>
      <xdr:rowOff>19050</xdr:rowOff>
    </xdr:from>
    <xdr:to>
      <xdr:col>17</xdr:col>
      <xdr:colOff>390525</xdr:colOff>
      <xdr:row>399</xdr:row>
      <xdr:rowOff>152400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9">
          <xdr14:nvContentPartPr>
            <xdr14:cNvPr id="34" name="Ink 33">
              <a:extLst>
                <a:ext uri="{FF2B5EF4-FFF2-40B4-BE49-F238E27FC236}">
                  <a16:creationId xmlns:a16="http://schemas.microsoft.com/office/drawing/2014/main" id="{27F4029D-FC42-470F-852E-AF81ACB31C7F}"/>
                </a:ext>
                <a:ext uri="{147F2762-F138-4A5C-976F-8EAC2B608ADB}">
                  <a16:predDERef xmlns:a16="http://schemas.microsoft.com/office/drawing/2014/main" pred="{CC2623DE-884B-4392-B242-1598E94E2E33}"/>
                </a:ext>
              </a:extLst>
            </xdr14:cNvPr>
            <xdr14:cNvContentPartPr/>
          </xdr14:nvContentPartPr>
          <xdr14:nvPr macro=""/>
          <xdr14:xfrm>
            <a:off x="12706350" y="75647550"/>
            <a:ext cx="361950" cy="514350"/>
          </xdr14:xfrm>
        </xdr:contentPart>
      </mc:Choice>
      <mc:Fallback xmlns="">
        <xdr:pic>
          <xdr:nvPicPr>
            <xdr:cNvPr id="34" name="">
              <a:extLst>
                <a:ext uri="{FF2B5EF4-FFF2-40B4-BE49-F238E27FC236}">
                  <a16:creationId xmlns:a16="http://schemas.microsoft.com/office/drawing/2014/main" id="{27F4029D-FC42-470F-852E-AF81ACB31C7F}"/>
                </a:ext>
                <a:ext uri="{147F2762-F138-4A5C-976F-8EAC2B608ADB}">
                  <a16:predDERef xmlns:a16="http://schemas.microsoft.com/office/drawing/2014/main" pred="{CC2623DE-884B-4392-B242-1598E94E2E33}"/>
                </a:ext>
              </a:extLst>
            </xdr:cNvPr>
            <xdr:cNvPicPr/>
          </xdr:nvPicPr>
          <xdr:blipFill>
            <a:blip xmlns:r="http://schemas.openxmlformats.org/officeDocument/2006/relationships" r:embed="rId50"/>
            <a:stretch>
              <a:fillRect/>
            </a:stretch>
          </xdr:blipFill>
          <xdr:spPr>
            <a:xfrm>
              <a:off x="12688703" y="75629541"/>
              <a:ext cx="397605" cy="550009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17</xdr:col>
      <xdr:colOff>847725</xdr:colOff>
      <xdr:row>384</xdr:row>
      <xdr:rowOff>150019</xdr:rowOff>
    </xdr:from>
    <xdr:to>
      <xdr:col>21</xdr:col>
      <xdr:colOff>628650</xdr:colOff>
      <xdr:row>402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CAFEA9C-FD78-4013-9FBE-D4FA05623B07}"/>
            </a:ext>
            <a:ext uri="{147F2762-F138-4A5C-976F-8EAC2B608ADB}">
              <a16:predDERef xmlns:a16="http://schemas.microsoft.com/office/drawing/2014/main" pred="{27F4029D-FC42-470F-852E-AF81ACB31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3525500" y="73302019"/>
          <a:ext cx="4448175" cy="3336131"/>
        </a:xfrm>
        <a:prstGeom prst="rect">
          <a:avLst/>
        </a:prstGeom>
      </xdr:spPr>
    </xdr:pic>
    <xdr:clientData/>
  </xdr:twoCellAnchor>
  <xdr:twoCellAnchor editAs="oneCell">
    <xdr:from>
      <xdr:col>21</xdr:col>
      <xdr:colOff>114300</xdr:colOff>
      <xdr:row>399</xdr:row>
      <xdr:rowOff>85725</xdr:rowOff>
    </xdr:from>
    <xdr:to>
      <xdr:col>21</xdr:col>
      <xdr:colOff>619125</xdr:colOff>
      <xdr:row>401</xdr:row>
      <xdr:rowOff>19050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2">
          <xdr14:nvContentPartPr>
            <xdr14:cNvPr id="36" name="Ink 35">
              <a:extLst>
                <a:ext uri="{FF2B5EF4-FFF2-40B4-BE49-F238E27FC236}">
                  <a16:creationId xmlns:a16="http://schemas.microsoft.com/office/drawing/2014/main" id="{7DFBE77C-A740-47AF-ABA3-706232575B5F}"/>
                </a:ext>
                <a:ext uri="{147F2762-F138-4A5C-976F-8EAC2B608ADB}">
                  <a16:predDERef xmlns:a16="http://schemas.microsoft.com/office/drawing/2014/main" pred="{6CAFEA9C-FD78-4013-9FBE-D4FA05623B07}"/>
                </a:ext>
              </a:extLst>
            </xdr14:cNvPr>
            <xdr14:cNvContentPartPr/>
          </xdr14:nvContentPartPr>
          <xdr14:nvPr macro=""/>
          <xdr14:xfrm>
            <a:off x="17459325" y="76095225"/>
            <a:ext cx="504825" cy="314325"/>
          </xdr14:xfrm>
        </xdr:contentPart>
      </mc:Choice>
      <mc:Fallback xmlns="">
        <xdr:pic>
          <xdr:nvPicPr>
            <xdr:cNvPr id="36" name="">
              <a:extLst>
                <a:ext uri="{FF2B5EF4-FFF2-40B4-BE49-F238E27FC236}">
                  <a16:creationId xmlns:a16="http://schemas.microsoft.com/office/drawing/2014/main" id="{7DFBE77C-A740-47AF-ABA3-706232575B5F}"/>
                </a:ext>
                <a:ext uri="{147F2762-F138-4A5C-976F-8EAC2B608ADB}">
                  <a16:predDERef xmlns:a16="http://schemas.microsoft.com/office/drawing/2014/main" pred="{6CAFEA9C-FD78-4013-9FBE-D4FA05623B07}"/>
                </a:ext>
              </a:extLst>
            </xdr:cNvPr>
            <xdr:cNvPicPr/>
          </xdr:nvPicPr>
          <xdr:blipFill>
            <a:blip xmlns:r="http://schemas.openxmlformats.org/officeDocument/2006/relationships" r:embed="rId53"/>
            <a:stretch>
              <a:fillRect/>
            </a:stretch>
          </xdr:blipFill>
          <xdr:spPr>
            <a:xfrm>
              <a:off x="17441334" y="76077603"/>
              <a:ext cx="540447" cy="349929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628650</xdr:colOff>
      <xdr:row>405</xdr:row>
      <xdr:rowOff>85725</xdr:rowOff>
    </xdr:from>
    <xdr:to>
      <xdr:col>18</xdr:col>
      <xdr:colOff>457201</xdr:colOff>
      <xdr:row>430</xdr:row>
      <xdr:rowOff>128255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60702BA-ED30-4285-AB82-44514DBF20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30" r="5147"/>
        <a:stretch/>
      </xdr:blipFill>
      <xdr:spPr>
        <a:xfrm>
          <a:off x="7429500" y="77238225"/>
          <a:ext cx="6810376" cy="4805030"/>
        </a:xfrm>
        <a:prstGeom prst="rect">
          <a:avLst/>
        </a:prstGeom>
      </xdr:spPr>
    </xdr:pic>
    <xdr:clientData/>
  </xdr:twoCellAnchor>
  <xdr:twoCellAnchor editAs="oneCell">
    <xdr:from>
      <xdr:col>7</xdr:col>
      <xdr:colOff>133349</xdr:colOff>
      <xdr:row>444</xdr:row>
      <xdr:rowOff>57150</xdr:rowOff>
    </xdr:from>
    <xdr:to>
      <xdr:col>12</xdr:col>
      <xdr:colOff>219668</xdr:colOff>
      <xdr:row>463</xdr:row>
      <xdr:rowOff>4947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BDD1461-65DA-4000-91A9-EAA4AA9A8D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174" t="5556" b="1"/>
        <a:stretch/>
      </xdr:blipFill>
      <xdr:spPr>
        <a:xfrm rot="5400000">
          <a:off x="4596109" y="84443590"/>
          <a:ext cx="3562349" cy="3953469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466</xdr:row>
      <xdr:rowOff>114300</xdr:rowOff>
    </xdr:from>
    <xdr:to>
      <xdr:col>16</xdr:col>
      <xdr:colOff>657225</xdr:colOff>
      <xdr:row>488</xdr:row>
      <xdr:rowOff>101296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DDD37B3-8230-4753-B968-6691EFEE3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5300" y="88887300"/>
          <a:ext cx="7772400" cy="4177996"/>
        </a:xfrm>
        <a:prstGeom prst="rect">
          <a:avLst/>
        </a:prstGeom>
      </xdr:spPr>
    </xdr:pic>
    <xdr:clientData/>
  </xdr:twoCellAnchor>
  <xdr:twoCellAnchor editAs="oneCell">
    <xdr:from>
      <xdr:col>13</xdr:col>
      <xdr:colOff>104775</xdr:colOff>
      <xdr:row>470</xdr:row>
      <xdr:rowOff>152400</xdr:rowOff>
    </xdr:from>
    <xdr:to>
      <xdr:col>13</xdr:col>
      <xdr:colOff>295275</xdr:colOff>
      <xdr:row>470</xdr:row>
      <xdr:rowOff>180975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7">
          <xdr14:nvContentPartPr>
            <xdr14:cNvPr id="41" name="Ink 40">
              <a:extLst>
                <a:ext uri="{FF2B5EF4-FFF2-40B4-BE49-F238E27FC236}">
                  <a16:creationId xmlns:a16="http://schemas.microsoft.com/office/drawing/2014/main" id="{FB974DBD-FC9D-4FA2-9209-457F19AAC379}"/>
                </a:ext>
                <a:ext uri="{147F2762-F138-4A5C-976F-8EAC2B608ADB}">
                  <a16:predDERef xmlns:a16="http://schemas.microsoft.com/office/drawing/2014/main" pred="{2DDD37B3-8230-4753-B968-6691EFEE3689}"/>
                </a:ext>
              </a:extLst>
            </xdr14:cNvPr>
            <xdr14:cNvContentPartPr/>
          </xdr14:nvContentPartPr>
          <xdr14:nvPr macro=""/>
          <xdr14:xfrm>
            <a:off x="8886825" y="89687400"/>
            <a:ext cx="190500" cy="28575"/>
          </xdr14:xfrm>
        </xdr:contentPart>
      </mc:Choice>
      <mc:Fallback xmlns="">
        <xdr:pic>
          <xdr:nvPicPr>
            <xdr:cNvPr id="41" name="">
              <a:extLst>
                <a:ext uri="{FF2B5EF4-FFF2-40B4-BE49-F238E27FC236}">
                  <a16:creationId xmlns:a16="http://schemas.microsoft.com/office/drawing/2014/main" id="{FB974DBD-FC9D-4FA2-9209-457F19AAC379}"/>
                </a:ext>
                <a:ext uri="{147F2762-F138-4A5C-976F-8EAC2B608ADB}">
                  <a16:predDERef xmlns:a16="http://schemas.microsoft.com/office/drawing/2014/main" pred="{2DDD37B3-8230-4753-B968-6691EFEE3689}"/>
                </a:ext>
              </a:extLst>
            </xdr:cNvPr>
            <xdr:cNvPicPr/>
          </xdr:nvPicPr>
          <xdr:blipFill>
            <a:blip xmlns:r="http://schemas.openxmlformats.org/officeDocument/2006/relationships" r:embed="rId58"/>
            <a:stretch>
              <a:fillRect/>
            </a:stretch>
          </xdr:blipFill>
          <xdr:spPr>
            <a:xfrm>
              <a:off x="8869213" y="89669541"/>
              <a:ext cx="226084" cy="63937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13</xdr:col>
      <xdr:colOff>676275</xdr:colOff>
      <xdr:row>470</xdr:row>
      <xdr:rowOff>85725</xdr:rowOff>
    </xdr:from>
    <xdr:to>
      <xdr:col>14</xdr:col>
      <xdr:colOff>371475</xdr:colOff>
      <xdr:row>471</xdr:row>
      <xdr:rowOff>47625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9">
          <xdr14:nvContentPartPr>
            <xdr14:cNvPr id="42" name="Ink 41">
              <a:extLst>
                <a:ext uri="{FF2B5EF4-FFF2-40B4-BE49-F238E27FC236}">
                  <a16:creationId xmlns:a16="http://schemas.microsoft.com/office/drawing/2014/main" id="{26379FFD-5F68-48F0-B522-6FF2B4FB3614}"/>
                </a:ext>
                <a:ext uri="{147F2762-F138-4A5C-976F-8EAC2B608ADB}">
                  <a16:predDERef xmlns:a16="http://schemas.microsoft.com/office/drawing/2014/main" pred="{FB974DBD-FC9D-4FA2-9209-457F19AAC379}"/>
                </a:ext>
              </a:extLst>
            </xdr14:cNvPr>
            <xdr14:cNvContentPartPr/>
          </xdr14:nvContentPartPr>
          <xdr14:nvPr macro=""/>
          <xdr14:xfrm>
            <a:off x="9458325" y="89620725"/>
            <a:ext cx="390525" cy="152400"/>
          </xdr14:xfrm>
        </xdr:contentPart>
      </mc:Choice>
      <mc:Fallback xmlns="">
        <xdr:pic>
          <xdr:nvPicPr>
            <xdr:cNvPr id="42" name="">
              <a:extLst>
                <a:ext uri="{FF2B5EF4-FFF2-40B4-BE49-F238E27FC236}">
                  <a16:creationId xmlns:a16="http://schemas.microsoft.com/office/drawing/2014/main" id="{26379FFD-5F68-48F0-B522-6FF2B4FB3614}"/>
                </a:ext>
                <a:ext uri="{147F2762-F138-4A5C-976F-8EAC2B608ADB}">
                  <a16:predDERef xmlns:a16="http://schemas.microsoft.com/office/drawing/2014/main" pred="{FB974DBD-FC9D-4FA2-9209-457F19AAC379}"/>
                </a:ext>
              </a:extLst>
            </xdr:cNvPr>
            <xdr:cNvPicPr/>
          </xdr:nvPicPr>
          <xdr:blipFill>
            <a:blip xmlns:r="http://schemas.openxmlformats.org/officeDocument/2006/relationships" r:embed="rId60"/>
            <a:stretch>
              <a:fillRect/>
            </a:stretch>
          </xdr:blipFill>
          <xdr:spPr>
            <a:xfrm>
              <a:off x="9440312" y="89602711"/>
              <a:ext cx="426191" cy="188068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15</xdr:col>
      <xdr:colOff>76200</xdr:colOff>
      <xdr:row>483</xdr:row>
      <xdr:rowOff>57150</xdr:rowOff>
    </xdr:from>
    <xdr:to>
      <xdr:col>15</xdr:col>
      <xdr:colOff>200025</xdr:colOff>
      <xdr:row>483</xdr:row>
      <xdr:rowOff>95250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1">
          <xdr14:nvContentPartPr>
            <xdr14:cNvPr id="43" name="Ink 42">
              <a:extLst>
                <a:ext uri="{FF2B5EF4-FFF2-40B4-BE49-F238E27FC236}">
                  <a16:creationId xmlns:a16="http://schemas.microsoft.com/office/drawing/2014/main" id="{30A0ED64-84DD-4CEC-8A59-066F08A4348D}"/>
                </a:ext>
                <a:ext uri="{147F2762-F138-4A5C-976F-8EAC2B608ADB}">
                  <a16:predDERef xmlns:a16="http://schemas.microsoft.com/office/drawing/2014/main" pred="{26379FFD-5F68-48F0-B522-6FF2B4FB3614}"/>
                </a:ext>
              </a:extLst>
            </xdr14:cNvPr>
            <xdr14:cNvContentPartPr/>
          </xdr14:nvContentPartPr>
          <xdr14:nvPr macro=""/>
          <xdr14:xfrm>
            <a:off x="10229850" y="92068650"/>
            <a:ext cx="123825" cy="38100"/>
          </xdr14:xfrm>
        </xdr:contentPart>
      </mc:Choice>
      <mc:Fallback xmlns="">
        <xdr:pic>
          <xdr:nvPicPr>
            <xdr:cNvPr id="43" name="">
              <a:extLst>
                <a:ext uri="{FF2B5EF4-FFF2-40B4-BE49-F238E27FC236}">
                  <a16:creationId xmlns:a16="http://schemas.microsoft.com/office/drawing/2014/main" id="{30A0ED64-84DD-4CEC-8A59-066F08A4348D}"/>
                </a:ext>
                <a:ext uri="{147F2762-F138-4A5C-976F-8EAC2B608ADB}">
                  <a16:predDERef xmlns:a16="http://schemas.microsoft.com/office/drawing/2014/main" pred="{26379FFD-5F68-48F0-B522-6FF2B4FB3614}"/>
                </a:ext>
              </a:extLst>
            </xdr:cNvPr>
            <xdr:cNvPicPr/>
          </xdr:nvPicPr>
          <xdr:blipFill>
            <a:blip xmlns:r="http://schemas.openxmlformats.org/officeDocument/2006/relationships" r:embed="rId62"/>
            <a:stretch>
              <a:fillRect/>
            </a:stretch>
          </xdr:blipFill>
          <xdr:spPr>
            <a:xfrm>
              <a:off x="10211800" y="92050678"/>
              <a:ext cx="159565" cy="7368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13</xdr:col>
      <xdr:colOff>409575</xdr:colOff>
      <xdr:row>483</xdr:row>
      <xdr:rowOff>180975</xdr:rowOff>
    </xdr:from>
    <xdr:to>
      <xdr:col>15</xdr:col>
      <xdr:colOff>619125</xdr:colOff>
      <xdr:row>484</xdr:row>
      <xdr:rowOff>161925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3">
          <xdr14:nvContentPartPr>
            <xdr14:cNvPr id="44" name="Ink 43">
              <a:extLst>
                <a:ext uri="{FF2B5EF4-FFF2-40B4-BE49-F238E27FC236}">
                  <a16:creationId xmlns:a16="http://schemas.microsoft.com/office/drawing/2014/main" id="{5BAE3DB8-4C9B-4C45-AC07-D45D405D7C61}"/>
                </a:ext>
                <a:ext uri="{147F2762-F138-4A5C-976F-8EAC2B608ADB}">
                  <a16:predDERef xmlns:a16="http://schemas.microsoft.com/office/drawing/2014/main" pred="{30A0ED64-84DD-4CEC-8A59-066F08A4348D}"/>
                </a:ext>
              </a:extLst>
            </xdr14:cNvPr>
            <xdr14:cNvContentPartPr/>
          </xdr14:nvContentPartPr>
          <xdr14:nvPr macro=""/>
          <xdr14:xfrm>
            <a:off x="9191625" y="92192475"/>
            <a:ext cx="1581150" cy="171450"/>
          </xdr14:xfrm>
        </xdr:contentPart>
      </mc:Choice>
      <mc:Fallback xmlns="">
        <xdr:pic>
          <xdr:nvPicPr>
            <xdr:cNvPr id="44" name="">
              <a:extLst>
                <a:ext uri="{FF2B5EF4-FFF2-40B4-BE49-F238E27FC236}">
                  <a16:creationId xmlns:a16="http://schemas.microsoft.com/office/drawing/2014/main" id="{5BAE3DB8-4C9B-4C45-AC07-D45D405D7C61}"/>
                </a:ext>
                <a:ext uri="{147F2762-F138-4A5C-976F-8EAC2B608ADB}">
                  <a16:predDERef xmlns:a16="http://schemas.microsoft.com/office/drawing/2014/main" pred="{30A0ED64-84DD-4CEC-8A59-066F08A4348D}"/>
                </a:ext>
              </a:extLst>
            </xdr:cNvPr>
            <xdr:cNvPicPr/>
          </xdr:nvPicPr>
          <xdr:blipFill>
            <a:blip xmlns:r="http://schemas.openxmlformats.org/officeDocument/2006/relationships" r:embed="rId64"/>
            <a:stretch>
              <a:fillRect/>
            </a:stretch>
          </xdr:blipFill>
          <xdr:spPr>
            <a:xfrm>
              <a:off x="9173629" y="92174466"/>
              <a:ext cx="1616783" cy="207109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13</xdr:col>
      <xdr:colOff>57150</xdr:colOff>
      <xdr:row>484</xdr:row>
      <xdr:rowOff>180975</xdr:rowOff>
    </xdr:from>
    <xdr:to>
      <xdr:col>13</xdr:col>
      <xdr:colOff>428625</xdr:colOff>
      <xdr:row>485</xdr:row>
      <xdr:rowOff>161925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5">
          <xdr14:nvContentPartPr>
            <xdr14:cNvPr id="46" name="Ink 45">
              <a:extLst>
                <a:ext uri="{FF2B5EF4-FFF2-40B4-BE49-F238E27FC236}">
                  <a16:creationId xmlns:a16="http://schemas.microsoft.com/office/drawing/2014/main" id="{1C1584B7-49CF-4756-AB40-58E98FCE1C95}"/>
                </a:ext>
                <a:ext uri="{147F2762-F138-4A5C-976F-8EAC2B608ADB}">
                  <a16:predDERef xmlns:a16="http://schemas.microsoft.com/office/drawing/2014/main" pred="{5BAE3DB8-4C9B-4C45-AC07-D45D405D7C61}"/>
                </a:ext>
              </a:extLst>
            </xdr14:cNvPr>
            <xdr14:cNvContentPartPr/>
          </xdr14:nvContentPartPr>
          <xdr14:nvPr macro=""/>
          <xdr14:xfrm>
            <a:off x="8839200" y="92382975"/>
            <a:ext cx="371475" cy="171450"/>
          </xdr14:xfrm>
        </xdr:contentPart>
      </mc:Choice>
      <mc:Fallback xmlns="">
        <xdr:pic>
          <xdr:nvPicPr>
            <xdr:cNvPr id="46" name="">
              <a:extLst>
                <a:ext uri="{FF2B5EF4-FFF2-40B4-BE49-F238E27FC236}">
                  <a16:creationId xmlns:a16="http://schemas.microsoft.com/office/drawing/2014/main" id="{1C1584B7-49CF-4756-AB40-58E98FCE1C95}"/>
                </a:ext>
                <a:ext uri="{147F2762-F138-4A5C-976F-8EAC2B608ADB}">
                  <a16:predDERef xmlns:a16="http://schemas.microsoft.com/office/drawing/2014/main" pred="{5BAE3DB8-4C9B-4C45-AC07-D45D405D7C61}"/>
                </a:ext>
              </a:extLst>
            </xdr:cNvPr>
            <xdr:cNvPicPr/>
          </xdr:nvPicPr>
          <xdr:blipFill>
            <a:blip xmlns:r="http://schemas.openxmlformats.org/officeDocument/2006/relationships" r:embed="rId66"/>
            <a:stretch>
              <a:fillRect/>
            </a:stretch>
          </xdr:blipFill>
          <xdr:spPr>
            <a:xfrm>
              <a:off x="8821185" y="92365003"/>
              <a:ext cx="407145" cy="20703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314325</xdr:colOff>
      <xdr:row>494</xdr:row>
      <xdr:rowOff>180975</xdr:rowOff>
    </xdr:from>
    <xdr:to>
      <xdr:col>15</xdr:col>
      <xdr:colOff>219075</xdr:colOff>
      <xdr:row>517</xdr:row>
      <xdr:rowOff>85725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68DFBFB-FC13-47E5-9E5A-A4F5D5FF9B8F}"/>
            </a:ext>
            <a:ext uri="{147F2762-F138-4A5C-976F-8EAC2B608ADB}">
              <a16:predDERef xmlns:a16="http://schemas.microsoft.com/office/drawing/2014/main" pred="{1C1584B7-49CF-4756-AB40-58E98FCE1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94287975"/>
          <a:ext cx="6400800" cy="4286250"/>
        </a:xfrm>
        <a:prstGeom prst="rect">
          <a:avLst/>
        </a:prstGeom>
      </xdr:spPr>
    </xdr:pic>
    <xdr:clientData/>
  </xdr:twoCellAnchor>
  <xdr:twoCellAnchor editAs="oneCell">
    <xdr:from>
      <xdr:col>15</xdr:col>
      <xdr:colOff>752475</xdr:colOff>
      <xdr:row>504</xdr:row>
      <xdr:rowOff>171450</xdr:rowOff>
    </xdr:from>
    <xdr:to>
      <xdr:col>15</xdr:col>
      <xdr:colOff>1114425</xdr:colOff>
      <xdr:row>507</xdr:row>
      <xdr:rowOff>104775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8">
          <xdr14:nvContentPartPr>
            <xdr14:cNvPr id="30" name="Ink 29">
              <a:extLst>
                <a:ext uri="{FF2B5EF4-FFF2-40B4-BE49-F238E27FC236}">
                  <a16:creationId xmlns:a16="http://schemas.microsoft.com/office/drawing/2014/main" id="{639D3B7F-B8D2-4DBB-847C-2D80AC96C31A}"/>
                </a:ext>
                <a:ext uri="{147F2762-F138-4A5C-976F-8EAC2B608ADB}">
                  <a16:predDERef xmlns:a16="http://schemas.microsoft.com/office/drawing/2014/main" pred="{868DFBFB-FC13-47E5-9E5A-A4F5D5FF9B8F}"/>
                </a:ext>
              </a:extLst>
            </xdr14:cNvPr>
            <xdr14:cNvContentPartPr/>
          </xdr14:nvContentPartPr>
          <xdr14:nvPr macro=""/>
          <xdr14:xfrm>
            <a:off x="10906125" y="96183450"/>
            <a:ext cx="361950" cy="504825"/>
          </xdr14:xfrm>
        </xdr:contentPart>
      </mc:Choice>
      <mc:Fallback xmlns="">
        <xdr:pic>
          <xdr:nvPicPr>
            <xdr:cNvPr id="30" name="">
              <a:extLst>
                <a:ext uri="{FF2B5EF4-FFF2-40B4-BE49-F238E27FC236}">
                  <a16:creationId xmlns:a16="http://schemas.microsoft.com/office/drawing/2014/main" id="{639D3B7F-B8D2-4DBB-847C-2D80AC96C31A}"/>
                </a:ext>
                <a:ext uri="{147F2762-F138-4A5C-976F-8EAC2B608ADB}">
                  <a16:predDERef xmlns:a16="http://schemas.microsoft.com/office/drawing/2014/main" pred="{868DFBFB-FC13-47E5-9E5A-A4F5D5FF9B8F}"/>
                </a:ext>
              </a:extLst>
            </xdr:cNvPr>
            <xdr:cNvPicPr/>
          </xdr:nvPicPr>
          <xdr:blipFill>
            <a:blip xmlns:r="http://schemas.openxmlformats.org/officeDocument/2006/relationships" r:embed="rId69"/>
            <a:stretch>
              <a:fillRect/>
            </a:stretch>
          </xdr:blipFill>
          <xdr:spPr>
            <a:xfrm>
              <a:off x="10888135" y="96165446"/>
              <a:ext cx="397569" cy="540472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15</xdr:col>
      <xdr:colOff>0</xdr:colOff>
      <xdr:row>335</xdr:row>
      <xdr:rowOff>0</xdr:rowOff>
    </xdr:from>
    <xdr:to>
      <xdr:col>15</xdr:col>
      <xdr:colOff>895350</xdr:colOff>
      <xdr:row>347</xdr:row>
      <xdr:rowOff>38100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2F09608-986B-4D0B-8B17-CFB1CA8156B9}"/>
            </a:ext>
            <a:ext uri="{147F2762-F138-4A5C-976F-8EAC2B608ADB}">
              <a16:predDERef xmlns:a16="http://schemas.microsoft.com/office/drawing/2014/main" pred="{639D3B7F-B8D2-4DBB-847C-2D80AC96C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153650" y="63817500"/>
          <a:ext cx="895350" cy="2324100"/>
        </a:xfrm>
        <a:prstGeom prst="rect">
          <a:avLst/>
        </a:prstGeom>
      </xdr:spPr>
    </xdr:pic>
    <xdr:clientData/>
  </xdr:twoCellAnchor>
  <xdr:twoCellAnchor editAs="oneCell">
    <xdr:from>
      <xdr:col>15</xdr:col>
      <xdr:colOff>1190625</xdr:colOff>
      <xdr:row>497</xdr:row>
      <xdr:rowOff>38100</xdr:rowOff>
    </xdr:from>
    <xdr:to>
      <xdr:col>16</xdr:col>
      <xdr:colOff>1219200</xdr:colOff>
      <xdr:row>514</xdr:row>
      <xdr:rowOff>161925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50FACC0-1F50-4694-B4C5-CD7176B9E08F}"/>
            </a:ext>
            <a:ext uri="{147F2762-F138-4A5C-976F-8EAC2B608ADB}">
              <a16:predDERef xmlns:a16="http://schemas.microsoft.com/office/drawing/2014/main" pred="{A2F09608-986B-4D0B-8B17-CFB1CA815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344275" y="94716600"/>
          <a:ext cx="1295400" cy="3362325"/>
        </a:xfrm>
        <a:prstGeom prst="rect">
          <a:avLst/>
        </a:prstGeom>
      </xdr:spPr>
    </xdr:pic>
    <xdr:clientData/>
  </xdr:twoCellAnchor>
  <xdr:twoCellAnchor editAs="oneCell">
    <xdr:from>
      <xdr:col>16</xdr:col>
      <xdr:colOff>1047750</xdr:colOff>
      <xdr:row>497</xdr:row>
      <xdr:rowOff>38100</xdr:rowOff>
    </xdr:from>
    <xdr:to>
      <xdr:col>17</xdr:col>
      <xdr:colOff>561975</xdr:colOff>
      <xdr:row>499</xdr:row>
      <xdr:rowOff>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1">
          <xdr14:nvContentPartPr>
            <xdr14:cNvPr id="50" name="Ink 49">
              <a:extLst>
                <a:ext uri="{FF2B5EF4-FFF2-40B4-BE49-F238E27FC236}">
                  <a16:creationId xmlns:a16="http://schemas.microsoft.com/office/drawing/2014/main" id="{A6CA5E4B-7EFE-40FD-80C4-B27A8887AD25}"/>
                </a:ext>
                <a:ext uri="{147F2762-F138-4A5C-976F-8EAC2B608ADB}">
                  <a16:predDERef xmlns:a16="http://schemas.microsoft.com/office/drawing/2014/main" pred="{B50FACC0-1F50-4694-B4C5-CD7176B9E08F}"/>
                </a:ext>
              </a:extLst>
            </xdr14:cNvPr>
            <xdr14:cNvContentPartPr/>
          </xdr14:nvContentPartPr>
          <xdr14:nvPr macro=""/>
          <xdr14:xfrm>
            <a:off x="12468225" y="94716600"/>
            <a:ext cx="771525" cy="342900"/>
          </xdr14:xfrm>
        </xdr:contentPart>
      </mc:Choice>
      <mc:Fallback xmlns="">
        <xdr:pic>
          <xdr:nvPicPr>
            <xdr:cNvPr id="50" name="">
              <a:extLst>
                <a:ext uri="{FF2B5EF4-FFF2-40B4-BE49-F238E27FC236}">
                  <a16:creationId xmlns:a16="http://schemas.microsoft.com/office/drawing/2014/main" id="{A6CA5E4B-7EFE-40FD-80C4-B27A8887AD25}"/>
                </a:ext>
                <a:ext uri="{147F2762-F138-4A5C-976F-8EAC2B608ADB}">
                  <a16:predDERef xmlns:a16="http://schemas.microsoft.com/office/drawing/2014/main" pred="{B50FACC0-1F50-4694-B4C5-CD7176B9E08F}"/>
                </a:ext>
              </a:extLst>
            </xdr:cNvPr>
            <xdr:cNvPicPr/>
          </xdr:nvPicPr>
          <xdr:blipFill>
            <a:blip xmlns:r="http://schemas.openxmlformats.org/officeDocument/2006/relationships" r:embed="rId72"/>
            <a:stretch>
              <a:fillRect/>
            </a:stretch>
          </xdr:blipFill>
          <xdr:spPr>
            <a:xfrm>
              <a:off x="12450232" y="94698969"/>
              <a:ext cx="807150" cy="378521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171450</xdr:colOff>
      <xdr:row>495</xdr:row>
      <xdr:rowOff>66675</xdr:rowOff>
    </xdr:from>
    <xdr:to>
      <xdr:col>22</xdr:col>
      <xdr:colOff>457200</xdr:colOff>
      <xdr:row>514</xdr:row>
      <xdr:rowOff>19050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AF3295A2-FC8A-4D69-800A-FCC569B53B45}"/>
            </a:ext>
            <a:ext uri="{147F2762-F138-4A5C-976F-8EAC2B608ADB}">
              <a16:predDERef xmlns:a16="http://schemas.microsoft.com/office/drawing/2014/main" pred="{A6CA5E4B-7EFE-40FD-80C4-B27A8887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3954125" y="94364175"/>
          <a:ext cx="4953000" cy="3571875"/>
        </a:xfrm>
        <a:prstGeom prst="rect">
          <a:avLst/>
        </a:prstGeom>
      </xdr:spPr>
    </xdr:pic>
    <xdr:clientData/>
  </xdr:twoCellAnchor>
  <xdr:twoCellAnchor editAs="oneCell">
    <xdr:from>
      <xdr:col>22</xdr:col>
      <xdr:colOff>266700</xdr:colOff>
      <xdr:row>503</xdr:row>
      <xdr:rowOff>180975</xdr:rowOff>
    </xdr:from>
    <xdr:to>
      <xdr:col>22</xdr:col>
      <xdr:colOff>523875</xdr:colOff>
      <xdr:row>504</xdr:row>
      <xdr:rowOff>180975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4">
          <xdr14:nvContentPartPr>
            <xdr14:cNvPr id="53" name="Ink 52">
              <a:extLst>
                <a:ext uri="{FF2B5EF4-FFF2-40B4-BE49-F238E27FC236}">
                  <a16:creationId xmlns:a16="http://schemas.microsoft.com/office/drawing/2014/main" id="{5D30B410-FA64-475B-A4C8-189B79E000AD}"/>
                </a:ext>
                <a:ext uri="{147F2762-F138-4A5C-976F-8EAC2B608ADB}">
                  <a16:predDERef xmlns:a16="http://schemas.microsoft.com/office/drawing/2014/main" pred="{AF3295A2-FC8A-4D69-800A-FCC569B53B45}"/>
                </a:ext>
              </a:extLst>
            </xdr14:cNvPr>
            <xdr14:cNvContentPartPr/>
          </xdr14:nvContentPartPr>
          <xdr14:nvPr macro=""/>
          <xdr14:xfrm>
            <a:off x="18716625" y="96002475"/>
            <a:ext cx="257175" cy="190500"/>
          </xdr14:xfrm>
        </xdr:contentPart>
      </mc:Choice>
      <mc:Fallback xmlns="">
        <xdr:pic>
          <xdr:nvPicPr>
            <xdr:cNvPr id="53" name="">
              <a:extLst>
                <a:ext uri="{FF2B5EF4-FFF2-40B4-BE49-F238E27FC236}">
                  <a16:creationId xmlns:a16="http://schemas.microsoft.com/office/drawing/2014/main" id="{5D30B410-FA64-475B-A4C8-189B79E000AD}"/>
                </a:ext>
                <a:ext uri="{147F2762-F138-4A5C-976F-8EAC2B608ADB}">
                  <a16:predDERef xmlns:a16="http://schemas.microsoft.com/office/drawing/2014/main" pred="{AF3295A2-FC8A-4D69-800A-FCC569B53B45}"/>
                </a:ext>
              </a:extLst>
            </xdr:cNvPr>
            <xdr:cNvPicPr/>
          </xdr:nvPicPr>
          <xdr:blipFill>
            <a:blip xmlns:r="http://schemas.openxmlformats.org/officeDocument/2006/relationships" r:embed="rId75"/>
            <a:stretch>
              <a:fillRect/>
            </a:stretch>
          </xdr:blipFill>
          <xdr:spPr>
            <a:xfrm>
              <a:off x="18699000" y="95984503"/>
              <a:ext cx="292784" cy="22608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22</xdr:col>
      <xdr:colOff>581025</xdr:colOff>
      <xdr:row>496</xdr:row>
      <xdr:rowOff>47625</xdr:rowOff>
    </xdr:from>
    <xdr:to>
      <xdr:col>28</xdr:col>
      <xdr:colOff>495300</xdr:colOff>
      <xdr:row>512</xdr:row>
      <xdr:rowOff>133350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BD41BD5-C6D4-4253-8158-623E0239BBE7}"/>
            </a:ext>
            <a:ext uri="{147F2762-F138-4A5C-976F-8EAC2B608ADB}">
              <a16:predDERef xmlns:a16="http://schemas.microsoft.com/office/drawing/2014/main" pred="{5D30B410-FA64-475B-A4C8-189B79E00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9030950" y="94535625"/>
          <a:ext cx="3943350" cy="3133725"/>
        </a:xfrm>
        <a:prstGeom prst="rect">
          <a:avLst/>
        </a:prstGeom>
      </xdr:spPr>
    </xdr:pic>
    <xdr:clientData/>
  </xdr:twoCellAnchor>
  <xdr:twoCellAnchor editAs="oneCell">
    <xdr:from>
      <xdr:col>28</xdr:col>
      <xdr:colOff>581025</xdr:colOff>
      <xdr:row>502</xdr:row>
      <xdr:rowOff>152400</xdr:rowOff>
    </xdr:from>
    <xdr:to>
      <xdr:col>28</xdr:col>
      <xdr:colOff>838200</xdr:colOff>
      <xdr:row>503</xdr:row>
      <xdr:rowOff>142875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7">
          <xdr14:nvContentPartPr>
            <xdr14:cNvPr id="56" name="Ink 55">
              <a:extLst>
                <a:ext uri="{FF2B5EF4-FFF2-40B4-BE49-F238E27FC236}">
                  <a16:creationId xmlns:a16="http://schemas.microsoft.com/office/drawing/2014/main" id="{77FD7617-32BA-4C21-9C24-CD88AD913E7D}"/>
                </a:ext>
                <a:ext uri="{147F2762-F138-4A5C-976F-8EAC2B608ADB}">
                  <a16:predDERef xmlns:a16="http://schemas.microsoft.com/office/drawing/2014/main" pred="{6BD41BD5-C6D4-4253-8158-623E0239BBE7}"/>
                </a:ext>
              </a:extLst>
            </xdr14:cNvPr>
            <xdr14:cNvContentPartPr/>
          </xdr14:nvContentPartPr>
          <xdr14:nvPr macro=""/>
          <xdr14:xfrm>
            <a:off x="23060025" y="95783400"/>
            <a:ext cx="257175" cy="180975"/>
          </xdr14:xfrm>
        </xdr:contentPart>
      </mc:Choice>
      <mc:Fallback xmlns="">
        <xdr:pic>
          <xdr:nvPicPr>
            <xdr:cNvPr id="56" name="">
              <a:extLst>
                <a:ext uri="{FF2B5EF4-FFF2-40B4-BE49-F238E27FC236}">
                  <a16:creationId xmlns:a16="http://schemas.microsoft.com/office/drawing/2014/main" id="{77FD7617-32BA-4C21-9C24-CD88AD913E7D}"/>
                </a:ext>
                <a:ext uri="{147F2762-F138-4A5C-976F-8EAC2B608ADB}">
                  <a16:predDERef xmlns:a16="http://schemas.microsoft.com/office/drawing/2014/main" pred="{6BD41BD5-C6D4-4253-8158-623E0239BBE7}"/>
                </a:ext>
              </a:extLst>
            </xdr:cNvPr>
            <xdr:cNvPicPr/>
          </xdr:nvPicPr>
          <xdr:blipFill>
            <a:blip xmlns:r="http://schemas.openxmlformats.org/officeDocument/2006/relationships" r:embed="rId78"/>
            <a:stretch>
              <a:fillRect/>
            </a:stretch>
          </xdr:blipFill>
          <xdr:spPr>
            <a:xfrm>
              <a:off x="23042041" y="95765770"/>
              <a:ext cx="292784" cy="21659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29</xdr:col>
      <xdr:colOff>28575</xdr:colOff>
      <xdr:row>495</xdr:row>
      <xdr:rowOff>180975</xdr:rowOff>
    </xdr:from>
    <xdr:to>
      <xdr:col>30</xdr:col>
      <xdr:colOff>2238375</xdr:colOff>
      <xdr:row>512</xdr:row>
      <xdr:rowOff>152400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8DB7A60-168F-420B-A0C2-CF68B6494893}"/>
            </a:ext>
            <a:ext uri="{147F2762-F138-4A5C-976F-8EAC2B608ADB}">
              <a16:predDERef xmlns:a16="http://schemas.microsoft.com/office/drawing/2014/main" pred="{77FD7617-32BA-4C21-9C24-CD88AD913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3355300" y="94478475"/>
          <a:ext cx="3028950" cy="32099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502</xdr:row>
      <xdr:rowOff>0</xdr:rowOff>
    </xdr:from>
    <xdr:to>
      <xdr:col>3</xdr:col>
      <xdr:colOff>304800</xdr:colOff>
      <xdr:row>503</xdr:row>
      <xdr:rowOff>114300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14714D5E-0C70-4F11-916B-7E65EDC84DD2}"/>
            </a:ext>
          </a:extLst>
        </xdr:cNvPr>
        <xdr:cNvSpPr>
          <a:spLocks noChangeAspect="1" noChangeArrowheads="1"/>
        </xdr:cNvSpPr>
      </xdr:nvSpPr>
      <xdr:spPr bwMode="auto">
        <a:xfrm>
          <a:off x="1828800" y="9563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86591</xdr:colOff>
      <xdr:row>522</xdr:row>
      <xdr:rowOff>61851</xdr:rowOff>
    </xdr:from>
    <xdr:to>
      <xdr:col>16</xdr:col>
      <xdr:colOff>185552</xdr:colOff>
      <xdr:row>543</xdr:row>
      <xdr:rowOff>75680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128B10E-3B68-4AAA-8A6F-1A8D58FA9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9546" y="96919968"/>
          <a:ext cx="7236525" cy="3910420"/>
        </a:xfrm>
        <a:prstGeom prst="rect">
          <a:avLst/>
        </a:prstGeom>
      </xdr:spPr>
    </xdr:pic>
    <xdr:clientData/>
  </xdr:twoCellAnchor>
  <xdr:twoCellAnchor editAs="oneCell">
    <xdr:from>
      <xdr:col>16</xdr:col>
      <xdr:colOff>375560</xdr:colOff>
      <xdr:row>522</xdr:row>
      <xdr:rowOff>45026</xdr:rowOff>
    </xdr:from>
    <xdr:to>
      <xdr:col>22</xdr:col>
      <xdr:colOff>32656</xdr:colOff>
      <xdr:row>544</xdr:row>
      <xdr:rowOff>123701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6024420-B1BB-4265-AC56-196C9AD714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6991"/>
        <a:stretch/>
      </xdr:blipFill>
      <xdr:spPr>
        <a:xfrm>
          <a:off x="11756079" y="96903143"/>
          <a:ext cx="6683330" cy="4160818"/>
        </a:xfrm>
        <a:prstGeom prst="rect">
          <a:avLst/>
        </a:prstGeom>
      </xdr:spPr>
    </xdr:pic>
    <xdr:clientData/>
  </xdr:twoCellAnchor>
  <xdr:twoCellAnchor editAs="oneCell">
    <xdr:from>
      <xdr:col>22</xdr:col>
      <xdr:colOff>136071</xdr:colOff>
      <xdr:row>522</xdr:row>
      <xdr:rowOff>61850</xdr:rowOff>
    </xdr:from>
    <xdr:to>
      <xdr:col>30</xdr:col>
      <xdr:colOff>2280627</xdr:colOff>
      <xdr:row>544</xdr:row>
      <xdr:rowOff>74220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C6469D9A-5534-4A76-8ED0-E9A1F43870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" t="12628" r="-177" b="17691"/>
        <a:stretch/>
      </xdr:blipFill>
      <xdr:spPr>
        <a:xfrm>
          <a:off x="18542824" y="96919967"/>
          <a:ext cx="7834816" cy="4094513"/>
        </a:xfrm>
        <a:prstGeom prst="rect">
          <a:avLst/>
        </a:prstGeom>
      </xdr:spPr>
    </xdr:pic>
    <xdr:clientData/>
  </xdr:twoCellAnchor>
  <xdr:twoCellAnchor editAs="oneCell">
    <xdr:from>
      <xdr:col>16</xdr:col>
      <xdr:colOff>838200</xdr:colOff>
      <xdr:row>545</xdr:row>
      <xdr:rowOff>88080</xdr:rowOff>
    </xdr:from>
    <xdr:to>
      <xdr:col>17</xdr:col>
      <xdr:colOff>441660</xdr:colOff>
      <xdr:row>547</xdr:row>
      <xdr:rowOff>143040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3">
          <xdr14:nvContentPartPr>
            <xdr14:cNvPr id="51" name="Ink 50">
              <a:extLst>
                <a:ext uri="{FF2B5EF4-FFF2-40B4-BE49-F238E27FC236}">
                  <a16:creationId xmlns:a16="http://schemas.microsoft.com/office/drawing/2014/main" id="{3E3311D0-E084-4DDD-8BFC-A467C01E600D}"/>
                </a:ext>
                <a:ext uri="{147F2762-F138-4A5C-976F-8EAC2B608ADB}">
                  <a16:predDERef xmlns:a16="http://schemas.microsoft.com/office/drawing/2014/main" pred="{C6469D9A-5534-4A76-8ED0-E9A1F43870E9}"/>
                </a:ext>
              </a:extLst>
            </xdr14:cNvPr>
            <xdr14:cNvContentPartPr/>
          </xdr14:nvContentPartPr>
          <xdr14:nvPr macro=""/>
          <xdr14:xfrm>
            <a:off x="12258675" y="103910580"/>
            <a:ext cx="860760" cy="435960"/>
          </xdr14:xfrm>
        </xdr:contentPart>
      </mc:Choice>
      <mc:Fallback xmlns="">
        <xdr:pic>
          <xdr:nvPicPr>
            <xdr:cNvPr id="51" name="">
              <a:extLst>
                <a:ext uri="{FF2B5EF4-FFF2-40B4-BE49-F238E27FC236}">
                  <a16:creationId xmlns:a16="http://schemas.microsoft.com/office/drawing/2014/main" id="{3E3311D0-E084-4DDD-8BFC-A467C01E600D}"/>
                </a:ext>
                <a:ext uri="{147F2762-F138-4A5C-976F-8EAC2B608ADB}">
                  <a16:predDERef xmlns:a16="http://schemas.microsoft.com/office/drawing/2014/main" pred="{C6469D9A-5534-4A76-8ED0-E9A1F43870E9}"/>
                </a:ext>
              </a:extLst>
            </xdr:cNvPr>
            <xdr:cNvPicPr/>
          </xdr:nvPicPr>
          <xdr:blipFill>
            <a:blip xmlns:r="http://schemas.openxmlformats.org/officeDocument/2006/relationships" r:embed="rId84"/>
            <a:stretch>
              <a:fillRect/>
            </a:stretch>
          </xdr:blipFill>
          <xdr:spPr>
            <a:xfrm>
              <a:off x="12241035" y="103892580"/>
              <a:ext cx="896400" cy="471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17</xdr:col>
      <xdr:colOff>733425</xdr:colOff>
      <xdr:row>545</xdr:row>
      <xdr:rowOff>76200</xdr:rowOff>
    </xdr:from>
    <xdr:to>
      <xdr:col>18</xdr:col>
      <xdr:colOff>542925</xdr:colOff>
      <xdr:row>548</xdr:row>
      <xdr:rowOff>19050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5">
          <xdr14:nvContentPartPr>
            <xdr14:cNvPr id="58" name="Ink 57">
              <a:extLst>
                <a:ext uri="{FF2B5EF4-FFF2-40B4-BE49-F238E27FC236}">
                  <a16:creationId xmlns:a16="http://schemas.microsoft.com/office/drawing/2014/main" id="{B9CABFA7-309A-481A-A872-8C20EF0BD1FA}"/>
                </a:ext>
                <a:ext uri="{147F2762-F138-4A5C-976F-8EAC2B608ADB}">
                  <a16:predDERef xmlns:a16="http://schemas.microsoft.com/office/drawing/2014/main" pred="{3E3311D0-E084-4DDD-8BFC-A467C01E600D}"/>
                </a:ext>
              </a:extLst>
            </xdr14:cNvPr>
            <xdr14:cNvContentPartPr/>
          </xdr14:nvContentPartPr>
          <xdr14:nvPr macro=""/>
          <xdr14:xfrm>
            <a:off x="13411200" y="103898700"/>
            <a:ext cx="914400" cy="514350"/>
          </xdr14:xfrm>
        </xdr:contentPart>
      </mc:Choice>
      <mc:Fallback xmlns="">
        <xdr:pic>
          <xdr:nvPicPr>
            <xdr:cNvPr id="58" name="">
              <a:extLst>
                <a:ext uri="{FF2B5EF4-FFF2-40B4-BE49-F238E27FC236}">
                  <a16:creationId xmlns:a16="http://schemas.microsoft.com/office/drawing/2014/main" id="{B9CABFA7-309A-481A-A872-8C20EF0BD1FA}"/>
                </a:ext>
                <a:ext uri="{147F2762-F138-4A5C-976F-8EAC2B608ADB}">
                  <a16:predDERef xmlns:a16="http://schemas.microsoft.com/office/drawing/2014/main" pred="{3E3311D0-E084-4DDD-8BFC-A467C01E600D}"/>
                </a:ext>
              </a:extLst>
            </xdr:cNvPr>
            <xdr:cNvPicPr/>
          </xdr:nvPicPr>
          <xdr:blipFill>
            <a:blip xmlns:r="http://schemas.openxmlformats.org/officeDocument/2006/relationships" r:embed="rId86"/>
            <a:stretch>
              <a:fillRect/>
            </a:stretch>
          </xdr:blipFill>
          <xdr:spPr>
            <a:xfrm>
              <a:off x="13393200" y="103881051"/>
              <a:ext cx="950040" cy="550009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24</xdr:col>
      <xdr:colOff>9525</xdr:colOff>
      <xdr:row>545</xdr:row>
      <xdr:rowOff>90195</xdr:rowOff>
    </xdr:from>
    <xdr:to>
      <xdr:col>25</xdr:col>
      <xdr:colOff>221085</xdr:colOff>
      <xdr:row>547</xdr:row>
      <xdr:rowOff>171435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7">
          <xdr14:nvContentPartPr>
            <xdr14:cNvPr id="59" name="Ink 58">
              <a:extLst>
                <a:ext uri="{FF2B5EF4-FFF2-40B4-BE49-F238E27FC236}">
                  <a16:creationId xmlns:a16="http://schemas.microsoft.com/office/drawing/2014/main" id="{D046BB5B-8F01-41F7-8245-75302AD1EC54}"/>
                </a:ext>
                <a:ext uri="{147F2762-F138-4A5C-976F-8EAC2B608ADB}">
                  <a16:predDERef xmlns:a16="http://schemas.microsoft.com/office/drawing/2014/main" pred="{B9CABFA7-309A-481A-A872-8C20EF0BD1FA}"/>
                </a:ext>
              </a:extLst>
            </xdr14:cNvPr>
            <xdr14:cNvContentPartPr/>
          </xdr14:nvContentPartPr>
          <xdr14:nvPr macro=""/>
          <xdr14:xfrm>
            <a:off x="19678650" y="103912695"/>
            <a:ext cx="821160" cy="462240"/>
          </xdr14:xfrm>
        </xdr:contentPart>
      </mc:Choice>
      <mc:Fallback xmlns="">
        <xdr:pic>
          <xdr:nvPicPr>
            <xdr:cNvPr id="59" name="">
              <a:extLst>
                <a:ext uri="{FF2B5EF4-FFF2-40B4-BE49-F238E27FC236}">
                  <a16:creationId xmlns:a16="http://schemas.microsoft.com/office/drawing/2014/main" id="{D046BB5B-8F01-41F7-8245-75302AD1EC54}"/>
                </a:ext>
                <a:ext uri="{147F2762-F138-4A5C-976F-8EAC2B608ADB}">
                  <a16:predDERef xmlns:a16="http://schemas.microsoft.com/office/drawing/2014/main" pred="{B9CABFA7-309A-481A-A872-8C20EF0BD1FA}"/>
                </a:ext>
              </a:extLst>
            </xdr:cNvPr>
            <xdr:cNvPicPr/>
          </xdr:nvPicPr>
          <xdr:blipFill>
            <a:blip xmlns:r="http://schemas.openxmlformats.org/officeDocument/2006/relationships" r:embed="rId88"/>
            <a:stretch>
              <a:fillRect/>
            </a:stretch>
          </xdr:blipFill>
          <xdr:spPr>
            <a:xfrm>
              <a:off x="19660650" y="103895055"/>
              <a:ext cx="856800" cy="4978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26</xdr:col>
      <xdr:colOff>9525</xdr:colOff>
      <xdr:row>544</xdr:row>
      <xdr:rowOff>123825</xdr:rowOff>
    </xdr:from>
    <xdr:to>
      <xdr:col>26</xdr:col>
      <xdr:colOff>590550</xdr:colOff>
      <xdr:row>546</xdr:row>
      <xdr:rowOff>161925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9">
          <xdr14:nvContentPartPr>
            <xdr14:cNvPr id="60" name="Ink 59">
              <a:extLst>
                <a:ext uri="{FF2B5EF4-FFF2-40B4-BE49-F238E27FC236}">
                  <a16:creationId xmlns:a16="http://schemas.microsoft.com/office/drawing/2014/main" id="{468176F7-EC28-4CB4-8D35-2FE1AC469320}"/>
                </a:ext>
                <a:ext uri="{147F2762-F138-4A5C-976F-8EAC2B608ADB}">
                  <a16:predDERef xmlns:a16="http://schemas.microsoft.com/office/drawing/2014/main" pred="{D046BB5B-8F01-41F7-8245-75302AD1EC54}"/>
                </a:ext>
              </a:extLst>
            </xdr14:cNvPr>
            <xdr14:cNvContentPartPr/>
          </xdr14:nvContentPartPr>
          <xdr14:nvPr macro=""/>
          <xdr14:xfrm>
            <a:off x="20897850" y="103755825"/>
            <a:ext cx="581025" cy="419100"/>
          </xdr14:xfrm>
        </xdr:contentPart>
      </mc:Choice>
      <mc:Fallback xmlns="">
        <xdr:pic>
          <xdr:nvPicPr>
            <xdr:cNvPr id="60" name="">
              <a:extLst>
                <a:ext uri="{FF2B5EF4-FFF2-40B4-BE49-F238E27FC236}">
                  <a16:creationId xmlns:a16="http://schemas.microsoft.com/office/drawing/2014/main" id="{468176F7-EC28-4CB4-8D35-2FE1AC469320}"/>
                </a:ext>
                <a:ext uri="{147F2762-F138-4A5C-976F-8EAC2B608ADB}">
                  <a16:predDERef xmlns:a16="http://schemas.microsoft.com/office/drawing/2014/main" pred="{D046BB5B-8F01-41F7-8245-75302AD1EC54}"/>
                </a:ext>
              </a:extLst>
            </xdr:cNvPr>
            <xdr:cNvPicPr/>
          </xdr:nvPicPr>
          <xdr:blipFill>
            <a:blip xmlns:r="http://schemas.openxmlformats.org/officeDocument/2006/relationships" r:embed="rId90"/>
            <a:stretch>
              <a:fillRect/>
            </a:stretch>
          </xdr:blipFill>
          <xdr:spPr>
            <a:xfrm>
              <a:off x="20880210" y="103737838"/>
              <a:ext cx="616664" cy="45471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791687</xdr:colOff>
      <xdr:row>552</xdr:row>
      <xdr:rowOff>79826</xdr:rowOff>
    </xdr:from>
    <xdr:to>
      <xdr:col>13</xdr:col>
      <xdr:colOff>185551</xdr:colOff>
      <xdr:row>576</xdr:row>
      <xdr:rowOff>13852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C3BF4C2-EA80-4D74-9137-0E7F464DE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92369" y="103052910"/>
          <a:ext cx="4387273" cy="3290455"/>
        </a:xfrm>
        <a:prstGeom prst="rect">
          <a:avLst/>
        </a:prstGeom>
      </xdr:spPr>
    </xdr:pic>
    <xdr:clientData/>
  </xdr:twoCellAnchor>
  <xdr:twoCellAnchor editAs="oneCell">
    <xdr:from>
      <xdr:col>13</xdr:col>
      <xdr:colOff>234518</xdr:colOff>
      <xdr:row>570</xdr:row>
      <xdr:rowOff>48881</xdr:rowOff>
    </xdr:from>
    <xdr:to>
      <xdr:col>14</xdr:col>
      <xdr:colOff>27791</xdr:colOff>
      <xdr:row>571</xdr:row>
      <xdr:rowOff>75369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2">
          <xdr14:nvContentPartPr>
            <xdr14:cNvPr id="1029" name="Ink 1028">
              <a:extLst>
                <a:ext uri="{FF2B5EF4-FFF2-40B4-BE49-F238E27FC236}">
                  <a16:creationId xmlns:a16="http://schemas.microsoft.com/office/drawing/2014/main" id="{9A521F7E-2985-4E1A-8887-29CA8C3F5E69}"/>
                </a:ext>
              </a:extLst>
            </xdr14:cNvPr>
            <xdr14:cNvContentPartPr/>
          </xdr14:nvContentPartPr>
          <xdr14:nvPr macro=""/>
          <xdr14:xfrm>
            <a:off x="8980200" y="105813491"/>
            <a:ext cx="486000" cy="212040"/>
          </xdr14:xfrm>
        </xdr:contentPart>
      </mc:Choice>
      <mc:Fallback xmlns="">
        <xdr:pic>
          <xdr:nvPicPr>
            <xdr:cNvPr id="1029" name="Ink 1028">
              <a:extLst>
                <a:ext uri="{FF2B5EF4-FFF2-40B4-BE49-F238E27FC236}">
                  <a16:creationId xmlns:a16="http://schemas.microsoft.com/office/drawing/2014/main" id="{9A521F7E-2985-4E1A-8887-29CA8C3F5E69}"/>
                </a:ext>
              </a:extLst>
            </xdr:cNvPr>
            <xdr:cNvPicPr/>
          </xdr:nvPicPr>
          <xdr:blipFill>
            <a:blip xmlns:r="http://schemas.openxmlformats.org/officeDocument/2006/relationships" r:embed="rId93"/>
            <a:stretch>
              <a:fillRect/>
            </a:stretch>
          </xdr:blipFill>
          <xdr:spPr>
            <a:xfrm>
              <a:off x="8971207" y="105804851"/>
              <a:ext cx="503627" cy="229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14</xdr:col>
      <xdr:colOff>148031</xdr:colOff>
      <xdr:row>569</xdr:row>
      <xdr:rowOff>122113</xdr:rowOff>
    </xdr:from>
    <xdr:to>
      <xdr:col>14</xdr:col>
      <xdr:colOff>651311</xdr:colOff>
      <xdr:row>571</xdr:row>
      <xdr:rowOff>64569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4">
          <xdr14:nvContentPartPr>
            <xdr14:cNvPr id="1034" name="Ink 1033">
              <a:extLst>
                <a:ext uri="{FF2B5EF4-FFF2-40B4-BE49-F238E27FC236}">
                  <a16:creationId xmlns:a16="http://schemas.microsoft.com/office/drawing/2014/main" id="{3444EF61-9CA0-4E22-B4FE-424E4E058997}"/>
                </a:ext>
              </a:extLst>
            </xdr14:cNvPr>
            <xdr14:cNvContentPartPr/>
          </xdr14:nvContentPartPr>
          <xdr14:nvPr macro=""/>
          <xdr14:xfrm>
            <a:off x="9586440" y="105701171"/>
            <a:ext cx="503280" cy="313560"/>
          </xdr14:xfrm>
        </xdr:contentPart>
      </mc:Choice>
      <mc:Fallback xmlns="">
        <xdr:pic>
          <xdr:nvPicPr>
            <xdr:cNvPr id="1034" name="Ink 1033">
              <a:extLst>
                <a:ext uri="{FF2B5EF4-FFF2-40B4-BE49-F238E27FC236}">
                  <a16:creationId xmlns:a16="http://schemas.microsoft.com/office/drawing/2014/main" id="{3444EF61-9CA0-4E22-B4FE-424E4E058997}"/>
                </a:ext>
              </a:extLst>
            </xdr:cNvPr>
            <xdr:cNvPicPr/>
          </xdr:nvPicPr>
          <xdr:blipFill>
            <a:blip xmlns:r="http://schemas.openxmlformats.org/officeDocument/2006/relationships" r:embed="rId95"/>
            <a:stretch>
              <a:fillRect/>
            </a:stretch>
          </xdr:blipFill>
          <xdr:spPr>
            <a:xfrm>
              <a:off x="9577800" y="105692171"/>
              <a:ext cx="520920" cy="331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444746</xdr:colOff>
      <xdr:row>551</xdr:row>
      <xdr:rowOff>86328</xdr:rowOff>
    </xdr:from>
    <xdr:to>
      <xdr:col>18</xdr:col>
      <xdr:colOff>445106</xdr:colOff>
      <xdr:row>551</xdr:row>
      <xdr:rowOff>86688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6">
          <xdr14:nvContentPartPr>
            <xdr14:cNvPr id="1035" name="Ink 1034">
              <a:extLst>
                <a:ext uri="{FF2B5EF4-FFF2-40B4-BE49-F238E27FC236}">
                  <a16:creationId xmlns:a16="http://schemas.microsoft.com/office/drawing/2014/main" id="{FD0DAEB6-1A88-440F-8419-B802A53442CF}"/>
                </a:ext>
              </a:extLst>
            </xdr14:cNvPr>
            <xdr14:cNvContentPartPr/>
          </xdr14:nvContentPartPr>
          <xdr14:nvPr macro=""/>
          <xdr14:xfrm>
            <a:off x="14187960" y="102325451"/>
            <a:ext cx="360" cy="360"/>
          </xdr14:xfrm>
        </xdr:contentPart>
      </mc:Choice>
      <mc:Fallback xmlns="">
        <xdr:pic>
          <xdr:nvPicPr>
            <xdr:cNvPr id="1035" name="Ink 1034">
              <a:extLst>
                <a:ext uri="{FF2B5EF4-FFF2-40B4-BE49-F238E27FC236}">
                  <a16:creationId xmlns:a16="http://schemas.microsoft.com/office/drawing/2014/main" id="{FD0DAEB6-1A88-440F-8419-B802A53442CF}"/>
                </a:ext>
              </a:extLst>
            </xdr:cNvPr>
            <xdr:cNvPicPr/>
          </xdr:nvPicPr>
          <xdr:blipFill>
            <a:blip xmlns:r="http://schemas.openxmlformats.org/officeDocument/2006/relationships" r:embed="rId97"/>
            <a:stretch>
              <a:fillRect/>
            </a:stretch>
          </xdr:blipFill>
          <xdr:spPr>
            <a:xfrm>
              <a:off x="14179320" y="102316451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1-11-16T17:42:20.786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7596 7784 16383 0 0,'0'9'0'0'0,"0"21"0"0"0,0 19 0 0 0,0 14 0 0 0,0 2 0 0 0,0-11 0 0 0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06T04:37:38.024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15614 3640 16383 0 0,'4'0'0'0'0,"6"0"0"0"0,6 0 0 0 0,4 0 0 0 0,3 0 0 0 0,2 0 0 0 0,0 0 0 0 0,2 0 0 0 0,-1 5 0 0 0,0 0 0 0 0,0 1 0 0 0,4-2 0 0 0,6 3 0 0 0,0 1 0 0 0,-1-2 0 0 0,-2 3 0 0 0,-2 0 0 0 0,-3-2 0 0 0,-2-2 0 0 0,4-2 0 0 0,1-1 0 0 0,-1 3 0 0 0,4 0 0 0 0,0 5 0 0 0,-2-1 0 0 0,3-1 0 0 0,3-2 0 0 0,5 2 0 0 0,3 0 0 0 0,-2-2 0 0 0,-4 3 0 0 0,0-1 0 0 0,-3-1 0 0 0,-3-2 0 0 0,1-2 0 0 0,3 3 0 0 0,-1 1 0 0 0,-1-2 0 0 0,0 3 0 0 0,0 1 0 0 0,-3-3 0 0 0,2-1 0 0 0,-1-1 0 0 0,-2 2 0 0 0,3 0 0 0 0,3 4 0 0 0,0-1 0 0 0,-3 0 0 0 0,7 1 0 0 0,3-1 0 0 0,0-2 0 0 0,-5-1 0 0 0,-4-3 0 0 0,1 3 0 0 0,-3 0 0 0 0,-2-1 0 0 0,-2 3 0 0 0,-3 1 0 0 0,0-2 0 0 0,3-2 0 0 0,0-2 0 0 0,1-1 0 0 0,-2 3 0 0 0,-1 0 0 0 0,-1 0 0 0 0,3-1 0 0 0,1-1 0 0 0,-4 3 0 0 0,-4 0 0 0 0,0 0 0 0 0,0 2 0 0 0,4 1 0 0 0,2-2 0 0 0,1 2 0 0 0,-1 0 0 0 0,-1-2 0 0 0,-1-2 0 0 0,0-2 0 0 0,-6 3 0 0 0,-5 1 0 0 0</inkml:trace>
  <inkml:trace contextRef="#ctx0" brushRef="#br0" timeOffset="36.47">17888 3740 16383 0 0,'0'4'0'0'0,"4"1"0"0"0,6 1 0 0 0,2 2 0 0 0,2 1 0 0 0,-1 2 0 0 0,2 0 0 0 0,-2 2 0 0 0,1-1 0 0 0,-1 2 0 0 0,0-2 0 0 0,-1 1 0 0 0,2-1 0 0 0,2-3 0 0 0,-1 1 0 0 0,0 0 0 0 0,-1 1 0 0 0,-4 4 0 0 0,-3 3 0 0 0,2-2 0 0 0,-2 2 0 0 0,3-3 0 0 0,4-4 0 0 0,0 0 0 0 0,-3 3 0 0 0,1-1 0 0 0,3-3 0 0 0,-1 1 0 0 0,-3 3 0 0 0,-7-1 0 0 0,-10-2 0 0 0,-3 0 0 0 0,-4-1 0 0 0,0 2 0 0 0,-3-1 0 0 0,-2-3 0 0 0,2 2 0 0 0,-1-1 0 0 0,3 3 0 0 0,-1-2 0 0 0,-2-2 0 0 0,2 2 0 0 0,-1 0 0 0 0,2 1 0 0 0,0 0 0 0 0,-3-3 0 0 0,2 2 0 0 0,-1-1 0 0 0,-2-2 0 0 0,2 3 0 0 0,0-2 0 0 0,-3-1 0 0 0,3 2 0 0 0,0 0 0 0 0,2-2 0 0 0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09T18:11:05.499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17670 4080 16383 0 0,'0'4'0'0'0,"3"1"0"0"0,6-1 0 0 0,4 4 0 0 0,4-1 0 0 0,3 0 0 0 0,1 1 0 0 0,1 0 0 0 0,0-2 0 0 0,-3 2 0 0 0,-1 0 0 0 0,-1-2 0 0 0,1 2 0 0 0,1 0 0 0 0,-2 1 0 0 0,-2 1 0 0 0,2-3 0 0 0,1 2 0 0 0,1-1 0 0 0,1-2 0 0 0,1 2 0 0 0,0 0 0 0 0,1 2 0 0 0,-1-1 0 0 0,1 2 0 0 0,0-1 0 0 0,0-2 0 0 0,-1 1 0 0 0,1 2 0 0 0,-1 1 0 0 0,1-3 0 0 0,-1-3 0 0 0,1 2 0 0 0,0-1 0 0 0,-1 2 0 0 0,1-1 0 0 0,-1 3 0 0 0,1-1 0 0 0,-1-2 0 0 0,1 1 0 0 0,-1-1 0 0 0,5-2 0 0 0,-4 2 0 0 0,0 0 0 0 0,-5 1 0 0 0,2 0 0 0 0,2-1 0 0 0,-3 0 0 0 0,-1 1 0 0 0,0-3 0 0 0,2-2 0 0 0,0-1 0 0 0,-2 2 0 0 0,-1 0 0 0 0,0 4 0 0 0,2-1 0 0 0,1-1 0 0 0,1-2 0 0 0,1 2 0 0 0,0 0 0 0 0,1 2 0 0 0,0 0 0 0 0,0 1 0 0 0,-4 4 0 0 0,-2-1 0 0 0,-2 1 0 0 0,-1-2 0 0 0,1 0 0 0 0,-1 3 0 0 0,0 2 0 0 0,-2 1 0 0 0,1-1 0 0 0,-2-1 0 0 0,-2 1 0 0 0,1 1 0 0 0,2-2 0 0 0,0-1 0 0 0,-2 2 0 0 0,1 0 0 0 0,-1 2 0 0 0,1 2 0 0 0,-1 0 0 0 0,2-4 0 0 0,-1 0 0 0 0,2-3 0 0 0,-2-1 0 0 0,-2 2 0 0 0,0-3 0 0 0,1 2 0 0 0,-3 1 0 0 0,2-2 0 0 0,-1 1 0 0 0,-1 1 0 0 0,2-1 0 0 0,3 0 0 0 0,0 2 0 0 0,1-3 0 0 0,-1 1 0 0 0,-2 2 0 0 0,1-2 0 0 0,-2 0 0 0 0,2-2 0 0 0,3-4 0 0 0,-1 2 0 0 0,1-2 0 0 0,-1 2 0 0 0,-3 2 0 0 0,0 0 0 0 0,3 1 0 0 0,3-1 0 0 0,3-3 0 0 0,-3 0 0 0 0,1 0 0 0 0,-3 1 0 0 0,1-1 0 0 0,-3 2 0 0 0,1-1 0 0 0,1 1 0 0 0,3 3 0 0 0,-1 2 0 0 0,0-1 0 0 0,-2 0 0 0 0,-4 2 0 0 0,0-3 0 0 0,0 1 0 0 0,1-3 0 0 0,-2 0 0 0 0,-1 3 0 0 0,2-2 0 0 0,-1 0 0 0 0,-2 2 0 0 0,-2 2 0 0 0,-1 2 0 0 0,-2 2 0 0 0,3-4 0 0 0,1 0 0 0 0,-1 0 0 0 0,0 1 0 0 0,-2 2 0 0 0,3-4 0 0 0,0 0 0 0 0,4-3 0 0 0,0 0 0 0 0,-2 2 0 0 0,2-2 0 0 0,-1 0 0 0 0,-2-2 0 0 0</inkml:trace>
  <inkml:trace contextRef="#ctx0" brushRef="#br0" timeOffset="36.47">19264 5573 16383 0 0,'3'0'0'0'0,"6"0"0"0"0,4 0 0 0 0,0 3 0 0 0,2 2 0 0 0,1 0 0 0 0,-1 2 0 0 0,0 1 0 0 0,1-2 0 0 0,2-1 0 0 0,-3 1 0 0 0,1 1 0 0 0,0-2 0 0 0,-2 3 0 0 0,0-1 0 0 0,2 3 0 0 0,1-1 0 0 0,-2 2 0 0 0,0 0 0 0 0,2-4 0 0 0,0-1 0 0 0,-1 1 0 0 0,-1 0 0 0 0,2-2 0 0 0,0-2 0 0 0,2 0 0 0 0,2-2 0 0 0,-1-1 0 0 0,2 0 0 0 0,0 0 0 0 0,-4-4 0 0 0,-5-5 0 0 0,-4-4 0 0 0,-5-4 0 0 0,-2-3 0 0 0,-1-1 0 0 0,-2-2 0 0 0,0 1 0 0 0,0-1 0 0 0,-3 1 0 0 0,-2 0 0 0 0,1 0 0 0 0,1 0 0 0 0,2 0 0 0 0,0 0 0 0 0,1 1 0 0 0,1-1 0 0 0,-4 4 0 0 0,0 2 0 0 0,-1-1 0 0 0,2-1 0 0 0,0-1 0 0 0,2-1 0 0 0,-4 3 0 0 0,0 0 0 0 0,0 0 0 0 0,2-1 0 0 0,-3 3 0 0 0,-1 0 0 0 0,2-2 0 0 0,-3 3 0 0 0,1 4 0 0 0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02:27:44.948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29597 5612 16383 0 0,'-4'0'0'0'0,"-6"0"0"0"0,-6 0 0 0 0,-4 0 0 0 0,-2 0 0 0 0,-3 0 0 0 0,-1 0 0 0 0,-1 0 0 0 0,1 0 0 0 0,0 0 0 0 0,0 0 0 0 0,0 0 0 0 0,1 0 0 0 0,0 0 0 0 0,-1 0 0 0 0,1 0 0 0 0,0 0 0 0 0,-4 0 0 0 0,-2 0 0 0 0,0 0 0 0 0,1 0 0 0 0,2 0 0 0 0,1 0 0 0 0,-4 0 0 0 0,0 0 0 0 0,-4 0 0 0 0,0 0 0 0 0,-3 0 0 0 0,1 0 0 0 0,3 0 0 0 0,2 0 0 0 0,-2 0 0 0 0,-3 0 0 0 0,0 0 0 0 0,2 4 0 0 0,-2 2 0 0 0,-3 0 0 0 0,1-2 0 0 0,3-1 0 0 0,-1-1 0 0 0,2-1 0 0 0,2-1 0 0 0,2 0 0 0 0,-2 0 0 0 0,1 0 0 0 0,1 0 0 0 0,-3 0 0 0 0,-4-1 0 0 0,-4 1 0 0 0,1 0 0 0 0,-2 0 0 0 0,-1 0 0 0 0,2 0 0 0 0,4 0 0 0 0,0 0 0 0 0,-3 5 0 0 0,2 0 0 0 0,4 1 0 0 0,-2-2 0 0 0,-3-1 0 0 0,2-1 0 0 0,-6-1 0 0 0,0 0 0 0 0,3-1 0 0 0,5 0 0 0 0,-5 4 0 0 0,0 1 0 0 0,-1 0 0 0 0,3 0 0 0 0,-2-2 0 0 0,3-1 0 0 0,2-1 0 0 0,5-1 0 0 0,2 0 0 0 0,2 0 0 0 0,1 0 0 0 0,-3-1 0 0 0,-1 1 0 0 0,0 0 0 0 0,-3 0 0 0 0,-1 0 0 0 0,-3 0 0 0 0,1 0 0 0 0,2 0 0 0 0,3 0 0 0 0,1 0 0 0 0,3 0 0 0 0,1 0 0 0 0,1 0 0 0 0,4 4 0 0 0,2 2 0 0 0,0 0 0 0 0,-2-2 0 0 0,-1-1 0 0 0,-1-1 0 0 0,-1-1 0 0 0,0-1 0 0 0,-2 5 0 0 0,1 0 0 0 0,-1 0 0 0 0,1 0 0 0 0,-1-2 0 0 0,1-2 0 0 0,0 0 0 0 0,0 0 0 0 0,-1-1 0 0 0,1 0 0 0 0,0-1 0 0 0,0 1 0 0 0,-1 0 0 0 0,1 4 0 0 0,0 2 0 0 0,0-1 0 0 0,0-1 0 0 0,-1 0 0 0 0,1-2 0 0 0,0 3 0 0 0,0 1 0 0 0,-1 0 0 0 0,1 2 0 0 0,0 1 0 0 0,0-2 0 0 0,0-2 0 0 0,-1-2 0 0 0,-3-1 0 0 0,-2 3 0 0 0,0 1 0 0 0,2 0 0 0 0,0-2 0 0 0,2-2 0 0 0,-3 0 0 0 0,3 3 0 0 0,-3 1 0 0 0,1-1 0 0 0,-1 0 0 0 0,2-3 0 0 0,1 0 0 0 0,1 3 0 0 0,0 1 0 0 0,0 0 0 0 0,1-2 0 0 0,0-1 0 0 0,0-1 0 0 0,0-2 0 0 0,4 5 0 0 0,2 1 0 0 0,-1-1 0 0 0,4 3 0 0 0,-1 1 0 0 0,4 2 0 0 0,3 5 0 0 0,4 3 0 0 0,2 3 0 0 0,3 1 0 0 0,5-2 0 0 0,6-5 0 0 0,2-1 0 0 0,3-3 0 0 0,3-4 0 0 0,-1 2 0 0 0,0-2 0 0 0,2 3 0 0 0,2-1 0 0 0,2-2 0 0 0,1-2 0 0 0,-4 1 0 0 0,0 1 0 0 0,0-2 0 0 0,1-1 0 0 0,1-3 0 0 0,-2 4 0 0 0,-2 0 0 0 0,2 0 0 0 0,1-2 0 0 0,1-1 0 0 0,2-1 0 0 0,0-2 0 0 0,1 0 0 0 0,0 0 0 0 0,1 0 0 0 0,-1 0 0 0 0,1 0 0 0 0,-1-1 0 0 0,1 1 0 0 0,-1 0 0 0 0,0 0 0 0 0,0 0 0 0 0,1 0 0 0 0,-1 0 0 0 0,0 0 0 0 0,0 0 0 0 0,0 0 0 0 0,1 0 0 0 0,-1 0 0 0 0,0 0 0 0 0,0 0 0 0 0,1 0 0 0 0,-1 0 0 0 0,0 0 0 0 0,0 0 0 0 0,0 0 0 0 0,1 0 0 0 0,-1 0 0 0 0,0 0 0 0 0,0 0 0 0 0,1 0 0 0 0,-1-4 0 0 0,0-2 0 0 0,0 1 0 0 0,0 0 0 0 0,1 2 0 0 0,-1-3 0 0 0,0-1 0 0 0,0 1 0 0 0,1 2 0 0 0,-1 1 0 0 0,0 1 0 0 0,0 1 0 0 0,0-3 0 0 0,1-2 0 0 0,-1 1 0 0 0,0 1 0 0 0,5 1 0 0 0,1 1 0 0 0,-5-3 0 0 0,-2-1 0 0 0,-1 1 0 0 0,4 1 0 0 0,2 1 0 0 0,0 1 0 0 0,-5-3 0 0 0,-2-1 0 0 0,0 0 0 0 0,-1 2 0 0 0,2 1 0 0 0,0 2 0 0 0,-3-5 0 0 0,-1 0 0 0 0,1 1 0 0 0,1-3 0 0 0,1-1 0 0 0,1 2 0 0 0,2 2 0 0 0,0 1 0 0 0,0 2 0 0 0,0 1 0 0 0,1 1 0 0 0,-1 1 0 0 0,1-1 0 0 0,-1 0 0 0 0,0 1 0 0 0,1-1 0 0 0,-1 0 0 0 0,0 0 0 0 0,0 0 0 0 0,0 0 0 0 0,1 0 0 0 0,-1-4 0 0 0,0-2 0 0 0,0 1 0 0 0,1 0 0 0 0,-1 2 0 0 0,0 1 0 0 0,0 1 0 0 0,0 1 0 0 0,1 0 0 0 0,-1 0 0 0 0,0 0 0 0 0,0 0 0 0 0,1 1 0 0 0,-6-6 0 0 0,0 0 0 0 0,0-1 0 0 0,1 2 0 0 0,1 1 0 0 0,1 1 0 0 0,1 1 0 0 0,1 0 0 0 0,0 1 0 0 0,1 1 0 0 0,-1-1 0 0 0,1-4 0 0 0,-1-2 0 0 0,0 1 0 0 0,1 1 0 0 0,-1 0 0 0 0,0 3 0 0 0,0-1 0 0 0,1 2 0 0 0,-1 0 0 0 0,0 0 0 0 0,0 0 0 0 0,0 1 0 0 0,1-1 0 0 0,-1 0 0 0 0,0 0 0 0 0,0 0 0 0 0,1 0 0 0 0,-1 0 0 0 0,0 0 0 0 0,0 0 0 0 0,0 0 0 0 0,1 0 0 0 0,-1 0 0 0 0,0 0 0 0 0,0 0 0 0 0,1 0 0 0 0,-1 0 0 0 0,0 0 0 0 0,0 0 0 0 0,0 0 0 0 0,1 0 0 0 0,-5 4 0 0 0,-2 2 0 0 0,1 0 0 0 0,1-2 0 0 0,1-1 0 0 0,1-1 0 0 0,1-1 0 0 0,1 0 0 0 0,0-1 0 0 0,1-1 0 0 0,-1 1 0 0 0,1 0 0 0 0,-1 0 0 0 0,0 0 0 0 0,1-1 0 0 0,-1 1 0 0 0,0 0 0 0 0,1 0 0 0 0,-1 0 0 0 0,0 0 0 0 0,0 0 0 0 0,0 0 0 0 0,1 0 0 0 0,-1 0 0 0 0,0 0 0 0 0,0 0 0 0 0,0 0 0 0 0,1 0 0 0 0,-1 0 0 0 0,0 0 0 0 0,0 0 0 0 0,1 0 0 0 0,-1 0 0 0 0,0 0 0 0 0,0 0 0 0 0,0 0 0 0 0,1 0 0 0 0,-5-4 0 0 0,-2-2 0 0 0,1 1 0 0 0,-3-4 0 0 0,-1 0 0 0 0,2 2 0 0 0,2 2 0 0 0,1-3 0 0 0,3 0 0 0 0,0 2 0 0 0,-3-3 0 0 0,-2 0 0 0 0,2 2 0 0 0,-4-2 0 0 0,-1 0 0 0 0,2-3 0 0 0,2 2 0 0 0,2 1 0 0 0,1-1 0 0 0,2 0 0 0 0,0 3 0 0 0,0 1 0 0 0,-3-1 0 0 0,-3 0 0 0 0,2 1 0 0 0,0 1 0 0 0,1-2 0 0 0,1 0 0 0 0,-3-3 0 0 0,-1 0 0 0 0,1 1 0 0 0,1 3 0 0 0,-3-2 0 0 0,0 0 0 0 0,-3-2 0 0 0,-1-1 0 0 0,-1-1 0 0 0,-4-4 0 0 0,-3-3 0 0 0,-7 1 0 0 0,-3 0 0 0 0,-6 3 0 0 0,-5-1 0 0 0,-4 3 0 0 0,1-1 0 0 0,-1 2 0 0 0,-1 3 0 0 0,-2 3 0 0 0,-1 3 0 0 0,-1 1 0 0 0,-1 2 0 0 0,0 0 0 0 0,-1 1 0 0 0,1 0 0 0 0,-1-1 0 0 0,1 0 0 0 0,-1 1 0 0 0,1-1 0 0 0,0 0 0 0 0,0 0 0 0 0,-1 0 0 0 0,1 0 0 0 0,4 4 0 0 0,2 2 0 0 0,-1-1 0 0 0,-1 0 0 0 0,-1-2 0 0 0,-1-1 0 0 0,-1-1 0 0 0,-1-1 0 0 0,0 0 0 0 0,-1 0 0 0 0,1 0 0 0 0,-1 0 0 0 0,1-1 0 0 0,-1 1 0 0 0,1 0 0 0 0,0 0 0 0 0,0 0 0 0 0,-1 0 0 0 0,1 0 0 0 0,4 4 0 0 0,2 2 0 0 0,-1 0 0 0 0,-1-2 0 0 0,-1-1 0 0 0,-1-1 0 0 0,3 3 0 0 0,1 2 0 0 0,-1-2 0 0 0,-1-1 0 0 0,-1-1 0 0 0,-2-1 0 0 0,4-1 0 0 0</inkml:trace>
  <inkml:trace contextRef="#ctx0" brushRef="#br0" timeOffset="36.47">30303 7586 16383 0 0,'-4'0'0'0'0,"-6"0"0"0"0,-5 0 0 0 0,-5 0 0 0 0,-3 0 0 0 0,-2 0 0 0 0,-1 0 0 0 0,0 0 0 0 0,4-4 0 0 0,1-2 0 0 0,1 1 0 0 0,-2 0 0 0 0,0 2 0 0 0,-1 1 0 0 0,-1 1 0 0 0,-1 1 0 0 0,0 0 0 0 0,-1 0 0 0 0,1 0 0 0 0,-1 1 0 0 0,1-1 0 0 0,0 0 0 0 0,-5 0 0 0 0,-1 0 0 0 0,0 0 0 0 0,2 0 0 0 0,0 0 0 0 0,2-4 0 0 0,-3-2 0 0 0,-2 1 0 0 0,2 0 0 0 0,0 2 0 0 0,2 1 0 0 0,-3 1 0 0 0,-1 1 0 0 0,1 0 0 0 0,-2 0 0 0 0,-1 0 0 0 0,-3 0 0 0 0,1 1 0 0 0,-2-1 0 0 0,-4 0 0 0 0,-2 0 0 0 0,1 0 0 0 0,4 0 0 0 0,4 0 0 0 0,4 0 0 0 0,3 0 0 0 0,-2 0 0 0 0,-1 0 0 0 0,1 0 0 0 0,1 0 0 0 0,2 0 0 0 0,0 0 0 0 0,1 0 0 0 0,-3 0 0 0 0,-2 0 0 0 0,0 0 0 0 0,2 0 0 0 0,1 0 0 0 0,1 0 0 0 0,1 0 0 0 0,0 0 0 0 0,1 0 0 0 0,0 0 0 0 0,0 0 0 0 0,0 0 0 0 0,0 0 0 0 0,0 0 0 0 0,0 0 0 0 0,-1 0 0 0 0,1 0 0 0 0,0 0 0 0 0,0 0 0 0 0,0 0 0 0 0,-1 0 0 0 0,1 0 0 0 0,0 0 0 0 0,0 0 0 0 0,-1 0 0 0 0,1 0 0 0 0,0 0 0 0 0,0 0 0 0 0,-1 0 0 0 0,1 0 0 0 0,0-5 0 0 0,0 0 0 0 0,0-1 0 0 0,-1 2 0 0 0,1 1 0 0 0,0 1 0 0 0,0 1 0 0 0,-1 0 0 0 0,1 1 0 0 0,0 1 0 0 0,0-1 0 0 0,0 0 0 0 0,-1 0 0 0 0,1 0 0 0 0,0 0 0 0 0,0 0 0 0 0,-1 0 0 0 0,1 0 0 0 0,0 0 0 0 0,-4 0 0 0 0,-2 0 0 0 0,-4 0 0 0 0,-1 0 0 0 0,3 0 0 0 0,1 0 0 0 0,3 0 0 0 0,1 0 0 0 0,2 0 0 0 0,0 0 0 0 0,1 0 0 0 0,1 0 0 0 0,-1 0 0 0 0,0 0 0 0 0,0 0 0 0 0,0 0 0 0 0,0 0 0 0 0,0 0 0 0 0,-5 0 0 0 0,-1 0 0 0 0,-4 0 0 0 0,0 0 0 0 0,-3 0 0 0 0,1 0 0 0 0,2 0 0 0 0,3 0 0 0 0,2 0 0 0 0,3 0 0 0 0,1 0 0 0 0,1 0 0 0 0,-4 0 0 0 0,-2 0 0 0 0,1 0 0 0 0,1 0 0 0 0,1 0 0 0 0,1 0 0 0 0,1 0 0 0 0,0 0 0 0 0,1 0 0 0 0,0 0 0 0 0,0 0 0 0 0,0 0 0 0 0,0 0 0 0 0,0 0 0 0 0,4 5 0 0 0,1 0 0 0 0,5 5 0 0 0,0 0 0 0 0,2 3 0 0 0,0-1 0 0 0,2 2 0 0 0,2 3 0 0 0,8-2 0 0 0,3 2 0 0 0,2 1 0 0 0,5-2 0 0 0,0 1 0 0 0,3-3 0 0 0,0 1 0 0 0,1-3 0 0 0,0 2 0 0 0,1-2 0 0 0,2 1 0 0 0,0 3 0 0 0,0-1 0 0 0,2-4 0 0 0,-2 1 0 0 0,0-1 0 0 0,3-3 0 0 0,-3 1 0 0 0,0 0 0 0 0,3-2 0 0 0,1 2 0 0 0,2 0 0 0 0,-3 2 0 0 0,0 0 0 0 0,1-3 0 0 0,1 2 0 0 0,2 0 0 0 0,0-3 0 0 0,2-2 0 0 0,0-1 0 0 0,0-3 0 0 0,1 0 0 0 0,-5 3 0 0 0,-1 1 0 0 0,-1 0 0 0 0,2-1 0 0 0,2-1 0 0 0,0-1 0 0 0,1-1 0 0 0,1-1 0 0 0,0 0 0 0 0,1 0 0 0 0,-1 0 0 0 0,0-1 0 0 0,1 1 0 0 0,-1 0 0 0 0,1 0 0 0 0,-1 0 0 0 0,0 0 0 0 0,0 0 0 0 0,0 0 0 0 0,1 0 0 0 0,-1 0 0 0 0,0 0 0 0 0,0 0 0 0 0,1 0 0 0 0,-1 0 0 0 0,0 0 0 0 0,0 0 0 0 0,0 0 0 0 0,1 0 0 0 0,-1 0 0 0 0,0 0 0 0 0,0 0 0 0 0,1 0 0 0 0,-1 0 0 0 0,0 0 0 0 0,0 0 0 0 0,0 0 0 0 0,1 0 0 0 0,-1 0 0 0 0,0 0 0 0 0,0 0 0 0 0,1 0 0 0 0,-1 0 0 0 0,0 0 0 0 0,0 0 0 0 0,0 0 0 0 0,1 0 0 0 0,-1 0 0 0 0,0 0 0 0 0,-4-4 0 0 0,-1-2 0 0 0,-1 1 0 0 0,2 0 0 0 0,1 2 0 0 0,2 1 0 0 0,0 1 0 0 0,1 1 0 0 0,0 0 0 0 0,0 0 0 0 0,1 0 0 0 0,-1 0 0 0 0,1 0 0 0 0,-1 1 0 0 0,0-1 0 0 0,-4-5 0 0 0,-1 0 0 0 0,0-1 0 0 0,0 2 0 0 0,2 1 0 0 0,2 1 0 0 0,0 1 0 0 0,1 0 0 0 0,0 1 0 0 0,0 1 0 0 0,1-1 0 0 0,-1 0 0 0 0,1 0 0 0 0,-1 0 0 0 0,0 0 0 0 0,1 0 0 0 0,-1 0 0 0 0,0 0 0 0 0,0 0 0 0 0,0 0 0 0 0,1 0 0 0 0,-1 0 0 0 0,0 0 0 0 0,0 0 0 0 0,1 0 0 0 0,-1 0 0 0 0,0 0 0 0 0,0 0 0 0 0,0-4 0 0 0,1-2 0 0 0,-1 1 0 0 0,0 1 0 0 0,0 0 0 0 0,1 2 0 0 0,-1 1 0 0 0,0 1 0 0 0,0 0 0 0 0,0 0 0 0 0,1-4 0 0 0,-1-1 0 0 0,0-1 0 0 0,0 2 0 0 0,1 1 0 0 0,-1 1 0 0 0,0 1 0 0 0,-4-4 0 0 0,-2 0 0 0 0,1-1 0 0 0,1 2 0 0 0,1 1 0 0 0,1 2 0 0 0,2 0 0 0 0,0 0 0 0 0,0-3 0 0 0,0-1 0 0 0,1-1 0 0 0,-1 2 0 0 0,0 1 0 0 0,1 1 0 0 0,-1 1 0 0 0,0 1 0 0 0,1 0 0 0 0,-1 0 0 0 0,0 1 0 0 0,0-1 0 0 0,1 0 0 0 0,-1 0 0 0 0,-4-4 0 0 0,-2-2 0 0 0,1 1 0 0 0,1 0 0 0 0,1 2 0 0 0,1 1 0 0 0,1-3 0 0 0,1-1 0 0 0,0 0 0 0 0,1 2 0 0 0,-5-3 0 0 0,-10-5 0 0 0,-7-4 0 0 0,-8 0 0 0 0,-8 3 0 0 0,-6 4 0 0 0,-4 3 0 0 0,1-1 0 0 0,0 0 0 0 0,0 1 0 0 0,-2 2 0 0 0,4-3 0 0 0,1 0 0 0 0,-2 1 0 0 0,0 2 0 0 0,-3 1 0 0 0,4 2 0 0 0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02:27:44.949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28057 5094 16383 0 0,'0'5'0'0'0,"0"5"0"0"0,0 5 0 0 0,0 5 0 0 0,0 3 0 0 0,0 2 0 0 0,0 1 0 0 0,0 0 0 0 0,0 1 0 0 0,0-1 0 0 0,0 0 0 0 0,0-1 0 0 0,0 1 0 0 0,4-5 0 0 0,2-1 0 0 0,-1-1 0 0 0,0 2 0 0 0,-2 1 0 0 0,3 2 0 0 0,0 0 0 0 0,0 1 0 0 0,-1 0 0 0 0,-3 0 0 0 0,0 1 0 0 0,-1 0 0 0 0,-1-1 0 0 0,0 0 0 0 0,0 1 0 0 0,-1-1 0 0 0,1-4 0 0 0</inkml:trace>
  <inkml:trace contextRef="#ctx0" brushRef="#br0" timeOffset="36.47">28455 5069 16383 0 0,'0'4'0'0'0,"0"6"0"0"0,0 6 0 0 0,0 4 0 0 0,0 3 0 0 0,0 2 0 0 0,0 1 0 0 0,4-4 0 0 0,2-2 0 0 0,-1 1 0 0 0,0 1 0 0 0,-2 0 0 0 0,3-3 0 0 0,1 0 0 0 0,-2 1 0 0 0,4-4 0 0 0,0 1 0 0 0,-2 1 0 0 0,-2 2 0 0 0,-2 2 0 0 0,-1 1 0 0 0,-1 2 0 0 0,-1 0 0 0 0,4-4 0 0 0,1-1 0 0 0,0 0 0 0 0,-1 1 0 0 0,-1 2 0 0 0,-1-4 0 0 0</inkml:trace>
  <inkml:trace contextRef="#ctx0" brushRef="#br0" timeOffset="36.47">28032 6207 16383 0 0,'0'4'0'0'0,"4"2"0"0"0,2 3 0 0 0,-1 6 0 0 0,0 3 0 0 0,2 4 0 0 0,1 2 0 0 0,-2 2 0 0 0,3-5 0 0 0,0 0 0 0 0,-2-1 0 0 0,2-2 0 0 0,0-1 0 0 0,2 1 0 0 0,0-2 0 0 0</inkml:trace>
  <inkml:trace contextRef="#ctx0" brushRef="#br0" timeOffset="36.47">28580 6106 16383 0 0,'0'4'0'0'0,"0"6"0"0"0,0 5 0 0 0,4 1 0 0 0,2 1 0 0 0,-1 3 0 0 0,-1 1 0 0 0,-1 2 0 0 0,3-2 0 0 0,1-2 0 0 0,-1 1 0 0 0,2 1 0 0 0,1 2 0 0 0,-2 1 0 0 0,-2 0 0 0 0,-2 1 0 0 0,-1 1 0 0 0,-1-1 0 0 0,3-4 0 0 0,2-5 0 0 0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02:27:44.950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28588 5273 16383 0 0,'-4'0'0'0'0,"-6"0"0"0"0,-5 0 0 0 0,0-4 0 0 0,-2-2 0 0 0,-2 1 0 0 0,-3 1 0 0 0,0 0 0 0 0,-2 2 0 0 0,-1 1 0 0 0,4 5 0 0 0,1 2 0 0 0,1 0 0 0 0,2 3 0 0 0,5 4 0 0 0,0 0 0 0 0,-3-2 0 0 0,-2-3 0 0 0,2 2 0 0 0,-2-2 0 0 0,-1-1 0 0 0,-2-3 0 0 0,2 3 0 0 0,0 0 0 0 0,-1-1 0 0 0,-2-1 0 0 0,-1-3 0 0 0,3 4 0 0 0,1 1 0 0 0,3 2 0 0 0,0 1 0 0 0,-2-1 0 0 0,2 1 0 0 0,0-1 0 0 0,2 3 0 0 0,-1-1 0 0 0,2 2 0 0 0,3 3 0 0 0,3 4 0 0 0,6-3 0 0 0,4 1 0 0 0,6-3 0 0 0,0 0 0 0 0,3-2 0 0 0,4-3 0 0 0,-2 0 0 0 0,2 0 0 0 0,-3 1 0 0 0,1-1 0 0 0,2-2 0 0 0,-2 2 0 0 0,1-1 0 0 0,1-1 0 0 0,3 1 0 0 0,2 0 0 0 0,1-2 0 0 0,2-2 0 0 0,-5 2 0 0 0,0 0 0 0 0,0-1 0 0 0,0-1 0 0 0,3-2 0 0 0,0-6 0 0 0,-4-6 0 0 0,0-3 0 0 0,-4-2 0 0 0,-4-4 0 0 0,0 2 0 0 0,-1-2 0 0 0,1 4 0 0 0,-1-2 0 0 0,-3-1 0 0 0,3 2 0 0 0,-1-1 0 0 0,-2-2 0 0 0,-2-2 0 0 0,-2-2 0 0 0,-2-2 0 0 0,0-1 0 0 0,-1 0 0 0 0,-5 4 0 0 0,-5 5 0 0 0,-1 2 0 0 0,-4 2 0 0 0,-2 4 0 0 0,1-1 0 0 0,3-3 0 0 0,0 0 0 0 0,-2 2 0 0 0,-3-1 0 0 0,-2 1 0 0 0,1-3 0 0 0,1 2 0 0 0,-1 3 0 0 0,2-2 0 0 0,5 0 0 0 0</inkml:trace>
  <inkml:trace contextRef="#ctx0" brushRef="#br0" timeOffset="36.47">28712 6156 16383 0 0,'-4'0'0'0'0,"-6"0"0"0"0,-1-4 0 0 0,-3-2 0 0 0,-3 1 0 0 0,-3 0 0 0 0,-3 2 0 0 0,0 1 0 0 0,2-3 0 0 0,1-1 0 0 0,0 0 0 0 0,-1 2 0 0 0,-1 1 0 0 0,-2 2 0 0 0,0-4 0 0 0,0-1 0 0 0,-1 0 0 0 0,0 2 0 0 0,0 1 0 0 0,0 2 0 0 0,0 0 0 0 0,0 0 0 0 0,0 1 0 0 0,0 1 0 0 0,1-1 0 0 0,-1 0 0 0 0,4 5 0 0 0,6 5 0 0 0,1 1 0 0 0,3 3 0 0 0,4 4 0 0 0,2 2 0 0 0,-1-1 0 0 0,-1-1 0 0 0,2 2 0 0 0,1 1 0 0 0,2 2 0 0 0,0 1 0 0 0,2 1 0 0 0,4-4 0 0 0,2-2 0 0 0,4-3 0 0 0,0 0 0 0 0,3-4 0 0 0,-1 2 0 0 0,1 1 0 0 0,4 4 0 0 0,2-2 0 0 0,-1 0 0 0 0,-1-2 0 0 0,2-4 0 0 0,-2 0 0 0 0,0-1 0 0 0,-3 1 0 0 0,0 0 0 0 0,2-3 0 0 0,3-3 0 0 0,-2 3 0 0 0,0-1 0 0 0,2 0 0 0 0,1-3 0 0 0,2-2 0 0 0,2 0 0 0 0,0-1 0 0 0,1-1 0 0 0,0-1 0 0 0,0 1 0 0 0,0 0 0 0 0,0-1 0 0 0,-4-3 0 0 0,-6-6 0 0 0,-1-1 0 0 0,-3-4 0 0 0,-3-2 0 0 0,-4-4 0 0 0,-1-1 0 0 0,-3-3 0 0 0,0 0 0 0 0,0-1 0 0 0,-1 0 0 0 0,1 1 0 0 0,-1-1 0 0 0,1 0 0 0 0,0 1 0 0 0,-1 0 0 0 0,-3 4 0 0 0,-6 5 0 0 0,-1 2 0 0 0,-2 3 0 0 0,0-1 0 0 0,2 2 0 0 0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02:27:44.951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25368 5184 16383 0 0,'5'0'0'0'0,"5"0"0"0"0,5 0 0 0 0,5 0 0 0 0,3 0 0 0 0,2 0 0 0 0,1 0 0 0 0,0 0 0 0 0,0 0 0 0 0,1 0 0 0 0,-1 0 0 0 0,-1-4 0 0 0,1-1 0 0 0,-1-1 0 0 0,0-2 0 0 0,1-1 0 0 0,-1 2 0 0 0,0 2 0 0 0,0 1 0 0 0,0 2 0 0 0,1 1 0 0 0,-1 1 0 0 0,0 0 0 0 0,5-3 0 0 0,1-3 0 0 0,-1 1 0 0 0,4 1 0 0 0,0 1 0 0 0,-1 1 0 0 0,-2 1 0 0 0,2 1 0 0 0,0 0 0 0 0,2 0 0 0 0,1 0 0 0 0,2 1 0 0 0,3-1 0 0 0,3 0 0 0 0,4-4 0 0 0,-4-2 0 0 0,-4 1 0 0 0,9 1 0 0 0,3-4 0 0 0,-1 1 0 0 0,-2 0 0 0 0,-1 3 0 0 0,1 1 0 0 0,5 1 0 0 0,1 1 0 0 0,-4-3 0 0 0,-2-2 0 0 0,-1 1 0 0 0,-4 1 0 0 0,-1 2 0 0 0,0 0 0 0 0,-2 1 0 0 0,0 1 0 0 0,6 0 0 0 0,4 0 0 0 0,2 0 0 0 0,0 0 0 0 0,-5 0 0 0 0,-1-4 0 0 0,4-1 0 0 0,-3 0 0 0 0,-1 0 0 0 0,5 2 0 0 0,-2 1 0 0 0,-2 1 0 0 0,1-3 0 0 0,0-2 0 0 0,0 1 0 0 0,-4 1 0 0 0,-5 1 0 0 0,-1 1 0 0 0,-3 1 0 0 0,2 1 0 0 0,6 0 0 0 0,1 0 0 0 0,0 0 0 0 0,-2 1 0 0 0,0-5 0 0 0,-4-2 0 0 0,1 1 0 0 0,-2 1 0 0 0,-4 1 0 0 0,-2 1 0 0 0,-4 1 0 0 0,3 0 0 0 0,-4-3 0 0 0,-2-1 0 0 0,-2-1 0 0 0,1 2 0 0 0,-1 2 0 0 0,1 0 0 0 0,0 1 0 0 0,1 0 0 0 0,0 1 0 0 0,0-4 0 0 0,1-1 0 0 0,-5-4 0 0 0,-6-1 0 0 0</inkml:trace>
  <inkml:trace contextRef="#ctx0" brushRef="#br0" timeOffset="36.47">29080 4540 16383 0 0,'0'4'0'0'0,"0"6"0"0"0,4 1 0 0 0,2 3 0 0 0,3-1 0 0 0,1 1 0 0 0,3-1 0 0 0,-1 1 0 0 0,2-2 0 0 0,3-2 0 0 0,-2 0 0 0 0,2-1 0 0 0,1-2 0 0 0,-2 2 0 0 0,1 0 0 0 0,1-3 0 0 0,3 3 0 0 0,1 4 0 0 0,1-1 0 0 0,2-1 0 0 0,0-4 0 0 0,1 2 0 0 0,0-1 0 0 0,-1-2 0 0 0,1-1 0 0 0,-1 2 0 0 0,1 0 0 0 0,-1 3 0 0 0,0 0 0 0 0,0-2 0 0 0,1-2 0 0 0,-1 2 0 0 0,0-1 0 0 0,5 4 0 0 0,1-1 0 0 0,-1-2 0 0 0,0-2 0 0 0,3 1 0 0 0,-1 1 0 0 0,4-2 0 0 0,0 3 0 0 0,-2-1 0 0 0,-3-1 0 0 0,-1 2 0 0 0,-3 0 0 0 0,-1-2 0 0 0,-1-2 0 0 0,0-2 0 0 0,4 3 0 0 0,2 0 0 0 0,-1-1 0 0 0,-9-1 0 0 0,-13-1 0 0 0,-12-2 0 0 0,-9 0 0 0 0,-7-1 0 0 0,-5 0 0 0 0,-2 0 0 0 0,0 0 0 0 0,-1-1 0 0 0,1 1 0 0 0,0 4 0 0 0,1 2 0 0 0,0-1 0 0 0,1 0 0 0 0,-1-2 0 0 0,1-1 0 0 0,0-1 0 0 0,0-1 0 0 0,0 0 0 0 0,-1 0 0 0 0,1 0 0 0 0,0-1 0 0 0,0 1 0 0 0,0 0 0 0 0,-1 0 0 0 0,1 0 0 0 0,0 0 0 0 0,4 0 0 0 0</inkml:trace>
  <inkml:trace contextRef="#ctx0" brushRef="#br0" timeOffset="36.47">26000 4912 16383 0 0,'-5'0'0'0'0,"-5"0"0"0"0,-1 4 0 0 0,-3 2 0 0 0,1 3 0 0 0,-2 1 0 0 0,-2-2 0 0 0,1 3 0 0 0,-1-1 0 0 0,3 1 0 0 0,0 0 0 0 0,1 2 0 0 0,-1-1 0 0 0,2 1 0 0 0,-1-1 0 0 0,1 1 0 0 0,-1-1 0 0 0,2 1 0 0 0,-3-1 0 0 0,2 1 0 0 0,-1-1 0 0 0,1 1 0 0 0,-1-2 0 0 0,1 3 0 0 0,-1-3 0 0 0,1 2 0 0 0,-2-1 0 0 0,2 1 0 0 0,-1-1 0 0 0,1 1 0 0 0,-1-1 0 0 0,1 1 0 0 0,-1-2 0 0 0,1 3 0 0 0,7-3 0 0 0,9-2 0 0 0,3 1 0 0 0,6 0 0 0 0,4-3 0 0 0,3-2 0 0 0,4-3 0 0 0,1 0 0 0 0,0 2 0 0 0,2 2 0 0 0,-1-1 0 0 0,0-1 0 0 0,0-2 0 0 0,-1 0 0 0 0,1-1 0 0 0,-1-1 0 0 0,0 0 0 0 0,1 0 0 0 0,-6 0 0 0 0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02:27:44.964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18570 8031 16383 0 0,'4'0'0'0'0,"6"0"0"0"0,6 0 0 0 0,4 0 0 0 0,3 0 0 0 0,2 4 0 0 0,0 2 0 0 0,2-1 0 0 0,-5 4 0 0 0,-2 0 0 0 0,1-2 0 0 0,0 3 0 0 0,1-1 0 0 0,6 3 0 0 0,6 3 0 0 0,2-1 0 0 0,4 2 0 0 0,-2-2 0 0 0,-2 1 0 0 0,6-2 0 0 0,3 1 0 0 0,4 2 0 0 0,1 3 0 0 0,10-2 0 0 0,3 1 0 0 0,0 1 0 0 0,-3 2 0 0 0,2-3 0 0 0,-2-4 0 0 0,3 0 0 0 0,-2 1 0 0 0,3 3 0 0 0,15 3 0 0 0,8-3 0 0 0,1 1 0 0 0,-5 0 0 0 0,-4 2 0 0 0,2-2 0 0 0,8-5 0 0 0,2-1 0 0 0,-5-2 0 0 0,-6 1 0 0 0,2 3 0 0 0,0 4 0 0 0,-2-3 0 0 0,-1-3 0 0 0,3-4 0 0 0,4 1 0 0 0,2 3 0 0 0,-3-1 0 0 0,2 2 0 0 0,0-1 0 0 0,-3-3 0 0 0,-3-4 0 0 0,20 2 0 0 0,5 0 0 0 0,-3 3 0 0 0,-1-2 0 0 0,-5 0 0 0 0,-7 1 0 0 0,-5-1 0 0 0,4 3 0 0 0,0-2 0 0 0,-3-1 0 0 0,-2 1 0 0 0,1 0 0 0 0,4-3 0 0 0,-1-2 0 0 0,-3-2 0 0 0,-6-1 0 0 0,-13-2 0 0 0,-5 0 0 0 0,-4 0 0 0 0,6 0 0 0 0,4-1 0 0 0,5 1 0 0 0,-3 0 0 0 0,-7-1 0 0 0,-7 6 0 0 0,-4 0 0 0 0,-1 1 0 0 0,3-2 0 0 0,-3-1 0 0 0,-6-1 0 0 0,-2-1 0 0 0,1 0 0 0 0,-3-1 0 0 0,-3 0 0 0 0,-5-1 0 0 0,-3 1 0 0 0,-2 0 0 0 0,-1 0 0 0 0,-1 0 0 0 0,-9 0 0 0 0,-12 0 0 0 0,-6-5 0 0 0,-7 0 0 0 0,-7-1 0 0 0,-4 2 0 0 0,-4 1 0 0 0,-1 1 0 0 0,3-4 0 0 0,1 0 0 0 0,0 1 0 0 0,-1 1 0 0 0,-1 1 0 0 0,-1 1 0 0 0,4-3 0 0 0,1-1 0 0 0,3 1 0 0 0</inkml:trace>
  <inkml:trace contextRef="#ctx0" brushRef="#br0" timeOffset="36.47">23922 8460 16383 0 0,'0'5'0'0'0,"5"0"0"0"0,0 5 0 0 0,5 0 0 0 0,0 3 0 0 0,3-1 0 0 0,-1 2 0 0 0,2-2 0 0 0,-2 2 0 0 0,2-1 0 0 0,3-4 0 0 0,-2 2 0 0 0,1-2 0 0 0,-2 3 0 0 0,0-2 0 0 0,-1 3 0 0 0,1-2 0 0 0,2-2 0 0 0,-1 2 0 0 0,0-2 0 0 0,-1 3 0 0 0,1-1 0 0 0,1-3 0 0 0,-1 2 0 0 0,1 0 0 0 0,-2 1 0 0 0,0 4 0 0 0,3 4 0 0 0,-2 2 0 0 0,1-1 0 0 0,2-6 0 0 0,-2 1 0 0 0,-4 1 0 0 0,1-2 0 0 0,-3 1 0 0 0,-2 2 0 0 0,-3 3 0 0 0,-2 2 0 0 0,-6-3 0 0 0,-7-4 0 0 0,-1-1 0 0 0,-4-2 0 0 0,-3-4 0 0 0,-3-3 0 0 0,-2-2 0 0 0,-2 2 0 0 0,0 1 0 0 0,-1-1 0 0 0,4 3 0 0 0,2 1 0 0 0,0-3 0 0 0,3 4 0 0 0,1-1 0 0 0,-2-2 0 0 0,-2 3 0 0 0,-2-1 0 0 0,-1 2 0 0 0,-2 0 0 0 0,5 2 0 0 0,0-1 0 0 0,0 1 0 0 0,-1-1 0 0 0,2 2 0 0 0,2-2 0 0 0,-2-3 0 0 0,-2-3 0 0 0,3 2 0 0 0,0 0 0 0 0,-1-2 0 0 0,3 2 0 0 0,-1 1 0 0 0,4 2 0 0 0,-2-1 0 0 0,-1-1 0 0 0,1 1 0 0 0,-1 0 0 0 0,3-3 0 0 0</inkml:trace>
  <inkml:trace contextRef="#ctx0" brushRef="#br0" timeOffset="36.47">19176 7803 16383 0 0,'-4'0'0'0'0,"-6"0"0"0"0,-6 0 0 0 0,-4 0 0 0 0,2 4 0 0 0,-1 2 0 0 0,-2 0 0 0 0,3 2 0 0 0,1 1 0 0 0,-2-2 0 0 0,3 3 0 0 0,0-1 0 0 0,2 3 0 0 0,-1-1 0 0 0,-1-2 0 0 0,1 1 0 0 0,-1 0 0 0 0,-2-3 0 0 0,3 3 0 0 0,-2-2 0 0 0,-1-1 0 0 0,2 3 0 0 0,-1 3 0 0 0,-1-1 0 0 0,-2 3 0 0 0,-2-2 0 0 0,3 2 0 0 0,0-2 0 0 0,3 0 0 0 0,1 0 0 0 0,2 0 0 0 0,-1-1 0 0 0,-2-3 0 0 0,2 2 0 0 0,-2-2 0 0 0,3 2 0 0 0,-1 0 0 0 0,-3-3 0 0 0,2 2 0 0 0,-1 4 0 0 0,-2-1 0 0 0,2 2 0 0 0,4 2 0 0 0,8-1 0 0 0,5 1 0 0 0,6-3 0 0 0,7-4 0 0 0,5-3 0 0 0,3-3 0 0 0,-2 2 0 0 0,1 1 0 0 0,0-2 0 0 0,1-2 0 0 0,1 0 0 0 0,-3 2 0 0 0,-1 2 0 0 0,1-2 0 0 0,1 0 0 0 0,1-3 0 0 0,-3 4 0 0 0,0 1 0 0 0,0-1 0 0 0,2-2 0 0 0,2 3 0 0 0,0 0 0 0 0,2 0 0 0 0,0-3 0 0 0,0-1 0 0 0,-4 3 0 0 0,-1 1 0 0 0,0-2 0 0 0,-3 4 0 0 0,0-1 0 0 0,0-1 0 0 0,3-1 0 0 0,2 1 0 0 0,1 1 0 0 0,2-2 0 0 0,0-1 0 0 0,0-3 0 0 0,1 4 0 0 0,-1 1 0 0 0,-3 3 0 0 0,-2-1 0 0 0,-1 0 0 0 0,2-3 0 0 0,2-2 0 0 0,0-2 0 0 0,-7-1 0 0 0,-7-1 0 0 0</inkml:trace>
</inkml:ink>
</file>

<file path=xl/ink/ink1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02:27:44.965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20333 8118 16383 0 0,'-5'0'0'0'0,"-5"0"0"0"0,-1-4 0 0 0,-3-2 0 0 0,-4 1 0 0 0,-2 1 0 0 0,1-4 0 0 0,1 1 0 0 0,-2 0 0 0 0,-2 3 0 0 0,0 1 0 0 0,-2 1 0 0 0,-1 1 0 0 0,0 1 0 0 0,-1 0 0 0 0,1 0 0 0 0,-1 1 0 0 0,1-1 0 0 0,-1 0 0 0 0,1 0 0 0 0,0 0 0 0 0,-1 0 0 0 0,1 0 0 0 0,0 0 0 0 0,0 0 0 0 0,-1 0 0 0 0,1 0 0 0 0,0 0 0 0 0,4 5 0 0 0,1 0 0 0 0,1 1 0 0 0,2 2 0 0 0,1 1 0 0 0,2 2 0 0 0,4 4 0 0 0,4 4 0 0 0,7-2 0 0 0,7-3 0 0 0,8-5 0 0 0,0 1 0 0 0,2-1 0 0 0,2-3 0 0 0,2-1 0 0 0,2-3 0 0 0,0-1 0 0 0,2 4 0 0 0,-1 0 0 0 0,1 0 0 0 0,-1-1 0 0 0,1-1 0 0 0,0-2 0 0 0,-1 0 0 0 0,-4 4 0 0 0,-1 0 0 0 0,-1 0 0 0 0,2-1 0 0 0,1-1 0 0 0,2-1 0 0 0,-4 3 0 0 0,-1 1 0 0 0,0-1 0 0 0,2 0 0 0 0,2-3 0 0 0,0 0 0 0 0,2-1 0 0 0,0-1 0 0 0,-4 4 0 0 0,-1 2 0 0 0,0-1 0 0 0,1-1 0 0 0,1-1 0 0 0,2-1 0 0 0,0-1 0 0 0,1-1 0 0 0,0 0 0 0 0,0 0 0 0 0,1-1 0 0 0,-1 1 0 0 0,1 0 0 0 0,-1 0 0 0 0,1 0 0 0 0,-1 0 0 0 0,0 0 0 0 0,0 0 0 0 0,1 0 0 0 0,-1 0 0 0 0,0 0 0 0 0,0 0 0 0 0,1 0 0 0 0,-1 0 0 0 0,0 0 0 0 0,0 0 0 0 0,1 0 0 0 0,-1 0 0 0 0,0 0 0 0 0,0 0 0 0 0,1 0 0 0 0,-1 0 0 0 0,0 0 0 0 0,1 0 0 0 0,-1 0 0 0 0,0 0 0 0 0,0 0 0 0 0,1 0 0 0 0,-1 0 0 0 0,0 0 0 0 0,0 0 0 0 0,1 0 0 0 0,-1 0 0 0 0,0 0 0 0 0,0 0 0 0 0,1 0 0 0 0,3 0 0 0 0,2 0 0 0 0,0 0 0 0 0,-2 0 0 0 0,0 0 0 0 0,-2 0 0 0 0,-1 0 0 0 0,0 0 0 0 0,-1 0 0 0 0,0 0 0 0 0,0 0 0 0 0,0 0 0 0 0,0 0 0 0 0,1 0 0 0 0,-1 0 0 0 0,0 0 0 0 0,0 0 0 0 0,0 0 0 0 0,1 0 0 0 0,-1 0 0 0 0,0 0 0 0 0,1 0 0 0 0,-1 4 0 0 0,0 2 0 0 0,0-1 0 0 0,1-1 0 0 0,-1 4 0 0 0,0-1 0 0 0,0 0 0 0 0,1-3 0 0 0,-5 4 0 0 0,-2-1 0 0 0,1-1 0 0 0,1-1 0 0 0,1-3 0 0 0,1 0 0 0 0,-3 3 0 0 0,-1 1 0 0 0,1-1 0 0 0,1-1 0 0 0,2-1 0 0 0,0-2 0 0 0,1 0 0 0 0,1-1 0 0 0,1 5 0 0 0,-1 0 0 0 0,1 0 0 0 0,-1-1 0 0 0,1-1 0 0 0,-5-5 0 0 0,-10-3 0 0 0,-7-4 0 0 0,-8-1 0 0 0,-4-3 0 0 0,-5 1 0 0 0,1-2 0 0 0,-3 2 0 0 0,1-2 0 0 0,-1 2 0 0 0,-2 2 0 0 0,1 0 0 0 0,0 1 0 0 0,2-3 0 0 0,0 2 0 0 0,-3-3 0 0 0,-3 2 0 0 0,-1 2 0 0 0,2-1 0 0 0,0 1 0 0 0,3-3 0 0 0,1 2 0 0 0,-2-3 0 0 0,-3 2 0 0 0,3-3 0 0 0,0 3 0 0 0,-2-3 0 0 0,-2 3 0 0 0,-2-3 0 0 0,0-2 0 0 0,-2 2 0 0 0,0 2 0 0 0,-1 4 0 0 0,1 4 0 0 0,4-3 0 0 0,1 0 0 0 0,0 2 0 0 0,-1 1 0 0 0,-2 2 0 0 0,0 1 0 0 0,-1 0 0 0 0,-1 1 0 0 0,0 0 0 0 0,-1-4 0 0 0,1-1 0 0 0,-1 0 0 0 0,1 1 0 0 0,0 1 0 0 0,-1 1 0 0 0,1 1 0 0 0,0 1 0 0 0,-1 0 0 0 0,1 0 0 0 0,0 0 0 0 0,0 0 0 0 0,-1 0 0 0 0,1 1 0 0 0,0-1 0 0 0,0 0 0 0 0,-1 0 0 0 0,1 0 0 0 0,0 0 0 0 0,0 0 0 0 0,-1 0 0 0 0,1 0 0 0 0,0 0 0 0 0,0 0 0 0 0,-1 0 0 0 0,1 0 0 0 0,0 0 0 0 0,0 0 0 0 0,-1 0 0 0 0,5 4 0 0 0,2 2 0 0 0,-1-1 0 0 0,-1-1 0 0 0,-1-1 0 0 0,-1-1 0 0 0,-2-1 0 0 0,1 0 0 0 0,-2-1 0 0 0,1-1 0 0 0,-1 1 0 0 0,1 0 0 0 0,-1 0 0 0 0,-3 0 0 0 0,-2 0 0 0 0,0-1 0 0 0,1 1 0 0 0,2 0 0 0 0,1 0 0 0 0,0 0 0 0 0,2 0 0 0 0,0 0 0 0 0,-1 1 0 0 0,1-1 0 0 0,0 0 0 0 0,0 0 0 0 0,0 0 0 0 0,0 0 0 0 0,0 0 0 0 0,0 0 0 0 0,-1 0 0 0 0,1 0 0 0 0,0 0 0 0 0,0 0 0 0 0,-1 0 0 0 0,1 0 0 0 0,0 0 0 0 0,4-5 0 0 0,1 0 0 0 0,0-1 0 0 0,0 2 0 0 0,-3 1 0 0 0,0 1 0 0 0,-1 1 0 0 0,8 1 0 0 0,6 0 0 0 0</inkml:trace>
  <inkml:trace contextRef="#ctx0" brushRef="#br0" timeOffset="36.47">22530 7894 16383 0 0,'4'0'0'0'0,"2"-4"0"0"0,-1-6 0 0 0,0-5 0 0 0,-2-4 0 0 0,-5 0 0 0 0,-7 5 0 0 0,-6 3 0 0 0,-5 5 0 0 0,-3 3 0 0 0,2-3 0 0 0,0 0 0 0 0,0 2 0 0 0,-1 0 0 0 0,-1 2 0 0 0,-1 1 0 0 0,-1 0 0 0 0,0 1 0 0 0,0 0 0 0 0,-1 0 0 0 0,1 1 0 0 0,-1-1 0 0 0,1 0 0 0 0,0 0 0 0 0,-1 0 0 0 0,1 0 0 0 0,0 0 0 0 0,0 0 0 0 0,-1 0 0 0 0,1 0 0 0 0,0 0 0 0 0,0 0 0 0 0,-1 0 0 0 0,1 0 0 0 0,-5 0 0 0 0,0 0 0 0 0,-1 0 0 0 0,1 0 0 0 0,2 0 0 0 0,1 0 0 0 0,0 0 0 0 0,2 0 0 0 0,-1 0 0 0 0,1 0 0 0 0,0 0 0 0 0,0 0 0 0 0,0 0 0 0 0,0 0 0 0 0,-4 0 0 0 0,-2 0 0 0 0,0 0 0 0 0,1 0 0 0 0,2 0 0 0 0,-4 0 0 0 0,0 0 0 0 0,1 0 0 0 0,2 0 0 0 0,0 0 0 0 0,3 0 0 0 0,-1 0 0 0 0,2 0 0 0 0,0 0 0 0 0,0 0 0 0 0,0 0 0 0 0,0 0 0 0 0,0 0 0 0 0,0 0 0 0 0,0 0 0 0 0,-1 0 0 0 0,1 0 0 0 0,0 0 0 0 0,0 0 0 0 0,-1 0 0 0 0,1 0 0 0 0,0 0 0 0 0,-5 0 0 0 0,-1 0 0 0 0,0 0 0 0 0,2 0 0 0 0,0 0 0 0 0,2 0 0 0 0,1 0 0 0 0,0 0 0 0 0,1 0 0 0 0,0 0 0 0 0,0 0 0 0 0,0 0 0 0 0,0 0 0 0 0,0 0 0 0 0,0-4 0 0 0,-1-2 0 0 0,1 1 0 0 0,0 1 0 0 0,0 1 0 0 0,-1 1 0 0 0,5-4 0 0 0,2 0 0 0 0,-1 1 0 0 0,3-3 0 0 0,1-1 0 0 0,-2 2 0 0 0,7 2 0 0 0,5 6 0 0 0,8 3 0 0 0,3 5 0 0 0,6 0 0 0 0,5 0 0 0 0,-1 2 0 0 0,3-1 0 0 0,1-2 0 0 0,-2 2 0 0 0,0-1 0 0 0,-2 2 0 0 0,0 0 0 0 0,2 1 0 0 0,2 0 0 0 0,3-3 0 0 0,-3 1 0 0 0,0-1 0 0 0,0-1 0 0 0,3-3 0 0 0,0 2 0 0 0,2 0 0 0 0,-4 3 0 0 0,0 0 0 0 0,0-2 0 0 0,1-2 0 0 0,1-3 0 0 0,-3 4 0 0 0,0-1 0 0 0,1-1 0 0 0,0-1 0 0 0,3-1 0 0 0,-4 3 0 0 0,0 0 0 0 0,0 0 0 0 0,2-2 0 0 0,2-1 0 0 0,0-2 0 0 0,2 0 0 0 0,0-1 0 0 0,-4 4 0 0 0,-1 2 0 0 0,0-1 0 0 0,1-1 0 0 0,1-1 0 0 0,2-1 0 0 0,0-2 0 0 0,1 1 0 0 0,0-1 0 0 0,1 0 0 0 0,-1-1 0 0 0,1 1 0 0 0,-1 0 0 0 0,0 0 0 0 0,1 0 0 0 0,-1 0 0 0 0,0 0 0 0 0,1 0 0 0 0,-1 0 0 0 0,0 0 0 0 0,0 0 0 0 0,1 0 0 0 0,-1 0 0 0 0,0 0 0 0 0,0 0 0 0 0,1 0 0 0 0,-1 0 0 0 0,0 0 0 0 0,0 0 0 0 0,1 0 0 0 0,-1 0 0 0 0,0 0 0 0 0,0 0 0 0 0,1 0 0 0 0,-1 0 0 0 0,0 0 0 0 0,0 0 0 0 0,1 0 0 0 0,-1 0 0 0 0,0 0 0 0 0,0 0 0 0 0,1 0 0 0 0,-1 0 0 0 0,0 0 0 0 0,1 0 0 0 0,-1 0 0 0 0,0 4 0 0 0,0 2 0 0 0,1 3 0 0 0,-1 1 0 0 0,0-1 0 0 0,0-3 0 0 0,1-2 0 0 0,-1-2 0 0 0,0-1 0 0 0,-4 4 0 0 0,-1 0 0 0 0,-1 0 0 0 0,2-1 0 0 0,1-1 0 0 0,2-2 0 0 0,0 0 0 0 0,1-1 0 0 0,0 0 0 0 0,0 0 0 0 0,1 0 0 0 0,-1 0 0 0 0,1 0 0 0 0,-1-1 0 0 0,-4 6 0 0 0,-1 0 0 0 0,-5-4 0 0 0,-4-6 0 0 0,-4-7 0 0 0,-8-2 0 0 0,-3-2 0 0 0,-6 2 0 0 0,-5 2 0 0 0,-5 5 0 0 0,2-2 0 0 0,-1 1 0 0 0,3-3 0 0 0,0 1 0 0 0,2-2 0 0 0,5-3 0 0 0,2 1 0 0 0</inkml:trace>
</inkml:ink>
</file>

<file path=xl/ink/ink1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02:27:44.966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16496 8138 16383 0 0,'0'0'0'0'0</inkml:trace>
</inkml:ink>
</file>

<file path=xl/ink/ink1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23:43:47.686"/>
    </inkml:context>
    <inkml:brush xml:id="br0">
      <inkml:brushProperty name="width" value="0.1" units="cm"/>
      <inkml:brushProperty name="height" value="0.1" units="cm"/>
      <inkml:brushProperty name="color" value="#008C3A"/>
    </inkml:brush>
  </inkml:definitions>
  <inkml:trace contextRef="#ctx0" brushRef="#br0">10270 8321 16383 0 0,'4'0'0'0'0,"6"0"0"0"0,5 0 0 0 0,1 5 0 0 0,1 5 0 0 0,-2 5 0 0 0,1 1 0 0 0,-3 1 0 0 0,2-2 0 0 0,-3 1 0 0 0,-3 2 0 0 0,2-3 0 0 0,-2 2 0 0 0,2-3 0 0 0,-1 0 0 0 0,3-1 0 0 0,-2 0 0 0 0,-2 3 0 0 0,2-1 0 0 0,-2 0 0 0 0,3 3 0 0 0,3-2 0 0 0,-1 1 0 0 0,2-3 0 0 0,-3 0 0 0 0,-2 3 0 0 0,0-2 0 0 0,3-3 0 0 0,-1 0 0 0 0,2-2 0 0 0,2-2 0 0 0,3-3 0 0 0,2-2 0 0 0,-2-6 0 0 0,-6-7 0 0 0,1-1 0 0 0,-4-4 0 0 0,2 2 0 0 0,-2-3 0 0 0,-3-1 0 0 0,2 1 0 0 0,-1-1 0 0 0,-2-1 0 0 0,-3-3 0 0 0,4 3 0 0 0,-1 0 0 0 0,3-1 0 0 0,0-2 0 0 0,2 3 0 0 0,0 0 0 0 0,1-1 0 0 0,0-2 0 0 0,-4-1 0 0 0,2-2 0 0 0,-2-1 0 0 0,-1 0 0 0 0,1 4 0 0 0,0 1 0 0 0,2 5 0 0 0,-1-1 0 0 0,-1-1 0 0 0,1-2 0 0 0,-1-2 0 0 0,7-6 0 0 0,1-3 0 0 0,-3-1 0 0 0,-4 2 0 0 0,1 4 0 0 0,-1 3 0 0 0,-3 1 0 0 0,-3-1 0 0 0,3 4 0 0 0,0 1 0 0 0,3-2 0 0 0,0-1 0 0 0,-2-2 0 0 0,3 3 0 0 0,-2 0 0 0 0,-2 0 0 0 0,3-2 0 0 0,-1-2 0 0 0,-2 0 0 0 0,2 3 0 0 0,0 0 0 0 0,2 0 0 0 0,0-1 0 0 0,-2-1 0 0 0,1 2 0 0 0,-1 2 0 0 0,-1-2 0 0 0,1 4 0 0 0,0-1 0 0 0,-2-1 0 0 0,-2 2 0 0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1-11-16T17:42:20.787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27758 7414 16383 0 0,'6'0'0'0'0,"9"0"0"0"0,13 0 0 0 0,10 0 0 0 0,-3 13 0 0 0,-1 10 0 0 0,-6 8 0 0 0,-8 11 0 0 0,-7 4 0 0 0,-6 8 0 0 0,-4 7 0 0 0,-3 0 0 0 0,-7-12 0 0 0,-3-6 0 0 0,-6-5 0 0 0,-6-9 0 0 0,7-9 0 0 0,12-9 0 0 0,19-5 0 0 0,13-4 0 0 0,8-3 0 0 0,4 0 0 0 0,1-1 0 0 0,-1 0 0 0 0,-6 1 0 0 0</inkml:trace>
</inkml:ink>
</file>

<file path=xl/ink/ink2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23:43:47.687"/>
    </inkml:context>
    <inkml:brush xml:id="br0">
      <inkml:brushProperty name="width" value="0.1" units="cm"/>
      <inkml:brushProperty name="height" value="0.1" units="cm"/>
      <inkml:brushProperty name="color" value="#008C3A"/>
    </inkml:brush>
  </inkml:definitions>
  <inkml:trace contextRef="#ctx0" brushRef="#br0">19354 7946 16383 0 0,'4'0'0'0'0,"2"4"0"0"0,-1 6 0 0 0,4 2 0 0 0,0 2 0 0 0,-2 3 0 0 0,-1 4 0 0 0,2-2 0 0 0,-1-1 0 0 0,4-2 0 0 0,-1 0 0 0 0,3-3 0 0 0,-1 1 0 0 0,2-3 0 0 0,2-2 0 0 0,4-3 0 0 0,-3-7 0 0 0,1-3 0 0 0,2-5 0 0 0,1-6 0 0 0,2 0 0 0 0,-3-2 0 0 0,-5-2 0 0 0,-1-2 0 0 0,-3-2 0 0 0,2 3 0 0 0,-2 0 0 0 0,-3 0 0 0 0,2-1 0 0 0,3 2 0 0 0,0 1 0 0 0,1-1 0 0 0,0-2 0 0 0,0-1 0 0 0,-1-2 0 0 0,1 4 0 0 0,-2 1 0 0 0,1 3 0 0 0,-1 1 0 0 0,-3-3 0 0 0,2 4 0 0 0,-2-2 0 0 0,-1-2 0 0 0,1-2 0 0 0,0-2 0 0 0,2-1 0 0 0,4-2 0 0 0,-1 0 0 0 0,2-1 0 0 0,-2 0 0 0 0,-4 0 0 0 0,2 5 0 0 0,-2 1 0 0 0,-3 0 0 0 0,3 3 0 0 0,3-3 0 0 0,-1-4 0 0 0,-2-1 0 0 0,2-2 0 0 0,3 5 0 0 0,-1 2 0 0 0,-3-1 0 0 0,0 4 0 0 0,0 0 0 0 0,-3-1 0 0 0,2 2 0 0 0,-2 0 0 0 0,-1-2 0 0 0,3 2 0 0 0,-2 0 0 0 0,4 2 0 0 0,-2-5 0 0 0,3-3 0 0 0,-1-3 0 0 0,2-1 0 0 0,-2 0 0 0 0,-3-1 0 0 0,2 5 0 0 0,-2 2 0 0 0,-1-1 0 0 0,1 4 0 0 0,0 1 0 0 0,-2-2 0 0 0,2-2 0 0 0,0-2 0 0 0,-2-1 0 0 0,-2-1 0 0 0,2 3 0 0 0,1 5 0 0 0</inkml:trace>
</inkml:ink>
</file>

<file path=xl/ink/ink2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17T23:43:47.688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28596 5810 16383 0 0,'5'0'0'0'0,"5"4"0"0"0,5 6 0 0 0,5 1 0 0 0,-2 3 0 0 0,1-1 0 0 0,-3 2 0 0 0,1-3 0 0 0,-4 3 0 0 0,1-3 0 0 0,2-3 0 0 0,-1 2 0 0 0,0-2 0 0 0,-1 2 0 0 0,4 0 0 0 0,0 1 0 0 0,1 4 0 0 0,2-2 0 0 0,1-2 0 0 0,-3 0 0 0 0,-1-1 0 0 0,-2 1 0 0 0,3 3 0 0 0,4 3 0 0 0,1-1 0 0 0,2 0 0 0 0,0-2 0 0 0,-4 0 0 0 0,2 2 0 0 0,2 3 0 0 0,1-3 0 0 0,0-4 0 0 0,-1 0 0 0 0,-4 2 0 0 0,-2-1 0 0 0,0 1 0 0 0,1-2 0 0 0,10 5 0 0 0,3-1 0 0 0,-3 2 0 0 0,-4-3 0 0 0,-1 0 0 0 0,-1-2 0 0 0,-1 0 0 0 0,0-2 0 0 0,1 1 0 0 0,-1-1 0 0 0,-3 1 0 0 0,2-2 0 0 0,-2 2 0 0 0,0-1 0 0 0,0-3 0 0 0,-4 1 0 0 0,1-1 0 0 0,0-1 0 0 0,-2 1 0 0 0,0-1 0 0 0,2-1 0 0 0,2 2 0 0 0,-3 4 0 0 0,1-1 0 0 0,1-1 0 0 0,-3 0 0 0 0,1 0 0 0 0,1-3 0 0 0,2 1 0 0 0,2 0 0 0 0,-3 2 0 0 0,-4 4 0 0 0,-5-1 0 0 0</inkml:trace>
  <inkml:trace contextRef="#ctx0" brushRef="#br0" timeOffset="36.47">29827 5910 16383 0 0,'-4'0'0'0'0,"-6"0"0"0"0,-5 0 0 0 0,-1 4 0 0 0,-1 1 0 0 0,-2 1 0 0 0,2 2 0 0 0,-1 1 0 0 0,4 3 0 0 0,-1-1 0 0 0,-2-3 0 0 0,-2 3 0 0 0,-3-1 0 0 0,-1-3 0 0 0,-1 2 0 0 0,-1 0 0 0 0,-1 2 0 0 0,1 4 0 0 0,-1-1 0 0 0,1-3 0 0 0,-1 2 0 0 0,1-3 0 0 0,0-2 0 0 0,4 2 0 0 0,1-1 0 0 0,-4 2 0 0 0,-2-1 0 0 0,-1 2 0 0 0,-1 0 0 0 0,1 1 0 0 0,0-1 0 0 0,1-3 0 0 0,5 2 0 0 0,1-2 0 0 0,0-2 0 0 0,-1 2 0 0 0,-1 0 0 0 0,4 2 0 0 0,-1-1 0 0 0,0-1 0 0 0,3 1 0 0 0,-1-1 0 0 0,-1-2 0 0 0,-2 3 0 0 0,-2-2 0 0 0,-1 4 0 0 0,-1-2 0 0 0,3 3 0 0 0,1-2 0 0 0,4 3 0 0 0,5-3 0 0 0</inkml:trace>
</inkml:ink>
</file>

<file path=xl/ink/ink2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10T02:25:45.426"/>
    </inkml:context>
    <inkml:brush xml:id="br0">
      <inkml:brushProperty name="width" value="0.1" units="cm"/>
      <inkml:brushProperty name="height" value="0.1" units="cm"/>
    </inkml:brush>
  </inkml:definitions>
  <inkml:trace contextRef="#ctx0" brushRef="#br0">11970 875 16383 0 0,'0'5'0'0'0,"4"1"0"0"0,1 3 0 0 0,3 2 0 0 0,5-3 0 0 0,3-1 0 0 0,-1 2 0 0 0,1-1 0 0 0,2-2 0 0 0,1-1 0 0 0,1-2 0 0 0,1-1 0 0 0,1-2 0 0 0,0 0 0 0 0,0 0 0 0 0,1 0 0 0 0,-1-1 0 0 0,1 1 0 0 0,-1 0 0 0 0,0 0 0 0 0,0-1 0 0 0,0 1 0 0 0,1 0 0 0 0,-1 0 0 0 0,0 0 0 0 0,0 1 0 0 0,0-1 0 0 0,0 0 0 0 0,-3 0 0 0 0</inkml:trace>
</inkml:ink>
</file>

<file path=xl/ink/ink2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10T02:25:45.427"/>
    </inkml:context>
    <inkml:brush xml:id="br0">
      <inkml:brushProperty name="width" value="0.1" units="cm"/>
      <inkml:brushProperty name="height" value="0.1" units="cm"/>
    </inkml:brush>
  </inkml:definitions>
  <inkml:trace contextRef="#ctx0" brushRef="#br0">13073 821 16383 0 0,'0'3'0'0'0,"0"6"0"0"0,0 5 0 0 0,0 3 0 0 0,0 3 0 0 0,0 2 0 0 0,0 1 0 0 0,0 0 0 0 0,0 0 0 0 0,0 0 0 0 0,0-1 0 0 0,0 1 0 0 0,0-1 0 0 0,0 0 0 0 0,0-3 0 0 0</inkml:trace>
  <inkml:trace contextRef="#ctx0" brushRef="#br0" timeOffset="36.47">13225 798 16383 0 0,'4'0'0'0'0,"5"0"0"0"0,4 0 0 0 0,4 0 0 0 0,3 0 0 0 0,-2-3 0 0 0,-1-2 0 0 0,1 0 0 0 0,1 1 0 0 0,1 1 0 0 0,0 2 0 0 0,2 0 0 0 0,-1 0 0 0 0,1 1 0 0 0,0 1 0 0 0,0-1 0 0 0,0 0 0 0 0,0 0 0 0 0,-1 0 0 0 0,1 0 0 0 0,-4 4 0 0 0,-5 5 0 0 0,-4 4 0 0 0,-5 5 0 0 0,-5-2 0 0 0,-4 1 0 0 0,-4-3 0 0 0,-1 0 0 0 0,-2-2 0 0 0,1 0 0 0 0,-1-1 0 0 0,1 1 0 0 0,-2-2 0 0 0,-1-3 0 0 0,1 2 0 0 0,-1-1 0 0 0,-1-1 0 0 0,1 1 0 0 0,0-1 0 0 0,-2-1 0 0 0,-2-2 0 0 0,-1-1 0 0 0,3 2 0 0 0,3 4 0 0 0,8 1 0 0 0,9-1 0 0 0,7-3 0 0 0,5-2 0 0 0,1 2 0 0 0,0 0 0 0 0,2-1 0 0 0,0-1 0 0 0,2-2 0 0 0,0-1 0 0 0,1 0 0 0 0,-1-1 0 0 0,1 0 0 0 0,0-1 0 0 0,0 1 0 0 0,0 0 0 0 0,-4 0 0 0 0</inkml:trace>
  <inkml:trace contextRef="#ctx0" brushRef="#br0" timeOffset="36.47">13856 776 16383 0 0,'0'4'0'0'0,"0"5"0"0"0,0 4 0 0 0,0 5 0 0 0,0 2 0 0 0,0 2 0 0 0,0 0 0 0 0,0 1 0 0 0,0 0 0 0 0,0 0 0 0 0,0 0 0 0 0,0 0 0 0 0,0-1 0 0 0,0 0 0 0 0,0 0 0 0 0,0 0 0 0 0,0 0 0 0 0,0 0 0 0 0,0 0 0 0 0,0-7 0 0 0,0-7 0 0 0</inkml:trace>
  <inkml:trace contextRef="#ctx0" brushRef="#br0" timeOffset="36.47">14116 754 16383 0 0,'-3'0'0'0'0,"-2"4"0"0"0,-4 1 0 0 0,-3 0 0 0 0,0 2 0 0 0,-2 1 0 0 0,2 2 0 0 0,-2 0 0 0 0,3 2 0 0 0,3 2 0 0 0,-2-1 0 0 0,-1 1 0 0 0,-4-1 0 0 0,1 0 0 0 0,0-2 0 0 0,1 1 0 0 0,4 2 0 0 0,-1-1 0 0 0,-2-3 0 0 0,0 1 0 0 0,0-2 0 0 0,1 2 0 0 0,-1-2 0 0 0,1 2 0 0 0,3 3 0 0 0,-1-1 0 0 0,-3-3 0 0 0,1 1 0 0 0,6-2 0 0 0,7-2 0 0 0,8-2 0 0 0,5-3 0 0 0,4 0 0 0 0,2-2 0 0 0,2 0 0 0 0,0-1 0 0 0,-4 4 0 0 0,-1 2 0 0 0,0 0 0 0 0,1-2 0 0 0,0 0 0 0 0,1-2 0 0 0,-3 4 0 0 0,0 0 0 0 0,-4 4 0 0 0,0 0 0 0 0,2-2 0 0 0,1-2 0 0 0,2-1 0 0 0,-1-2 0 0 0</inkml:trace>
</inkml:ink>
</file>

<file path=xl/ink/ink2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10T02:25:45.428"/>
    </inkml:context>
    <inkml:brush xml:id="br0">
      <inkml:brushProperty name="width" value="0.1" units="cm"/>
      <inkml:brushProperty name="height" value="0.1" units="cm"/>
    </inkml:brush>
  </inkml:definitions>
  <inkml:trace contextRef="#ctx0" brushRef="#br0">14916 5516 16383 0 0,'-3'0'0'0'0,"-6"0"0"0"0,-4 0 0 0 0,-4 0 0 0 0,-3 0 0 0 0,-1 0 0 0 0,-2 0 0 0 0,0 0 0 0 0,1 0 0 0 0,-1 0 0 0 0,1 4 0 0 0,0 1 0 0 0,0-1 0 0 0,0 0 0 0 0,4 2 0 0 0,1 0 0 0 0,0 0 0 0 0,3 1 0 0 0,3 4 0 0 0,8 0 0 0 0,8-3 0 0 0,7-1 0 0 0,5-3 0 0 0,3-2 0 0 0,2-1 0 0 0,1-1 0 0 0,0 0 0 0 0,1-1 0 0 0,-5-3 0 0 0,-2-1 0 0 0,-3-3 0 0 0,-4-4 0 0 0,-8 0 0 0 0,-8 2 0 0 0,-6 3 0 0 0,-5 2 0 0 0,-4 3 0 0 0,-1 1 0 0 0,-1 1 0 0 0,0 0 0 0 0,-1 1 0 0 0,9-1 0 0 0,10 1 0 0 0,6 3 0 0 0,6 0 0 0 0,6 1 0 0 0,4-1 0 0 0,0 2 0 0 0,0 0 0 0 0,1-1 0 0 0,1-1 0 0 0,2-1 0 0 0,-8-2 0 0 0,-5 4 0 0 0,-8-1 0 0 0,-7 1 0 0 0,-7-2 0 0 0,-4-1 0 0 0,0 3 0 0 0,1 1 0 0 0,-2-2 0 0 0,7 0 0 0 0,9-2 0 0 0,8 0 0 0 0,8-2 0 0 0,5 1 0 0 0,3-2 0 0 0,-2 1 0 0 0</inkml:trace>
</inkml:ink>
</file>

<file path=xl/ink/ink2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10T02:25:45.429"/>
    </inkml:context>
    <inkml:brush xml:id="br0">
      <inkml:brushProperty name="width" value="0.1" units="cm"/>
      <inkml:brushProperty name="height" value="0.1" units="cm"/>
    </inkml:brush>
  </inkml:definitions>
  <inkml:trace contextRef="#ctx0" brushRef="#br0">15859 5800 16383 0 0,'0'-3'0'0'0,"4"-2"0"0"0,4 0 0 0 0,5 1 0 0 0,4 2 0 0 0,3 0 0 0 0,1 1 0 0 0,-2-3 0 0 0,-2-1 0 0 0,1 1 0 0 0,1 0 0 0 0,-3 5 0 0 0,-5 6 0 0 0,-3 6 0 0 0,-3 4 0 0 0,-7-1 0 0 0,-3 0 0 0 0,-3 2 0 0 0,-2 1 0 0 0,-2-2 0 0 0,1-1 0 0 0,-1-3 0 0 0,1 0 0 0 0,-1-2 0 0 0,1 1 0 0 0,3 1 0 0 0,-1 0 0 0 0,1 0 0 0 0,2 2 0 0 0,2 3 0 0 0,5-3 0 0 0,7-3 0 0 0,4-4 0 0 0,2 0 0 0 0,1-1 0 0 0,2-1 0 0 0,2-3 0 0 0,1-1 0 0 0,-3 3 0 0 0,0 0 0 0 0,0 0 0 0 0,1-2 0 0 0,-2-4 0 0 0,-1-3 0 0 0,1 0 0 0 0,-2-3 0 0 0,1-1 0 0 0,-4 2 0 0 0</inkml:trace>
  <inkml:trace contextRef="#ctx0" brushRef="#br0" timeOffset="36.47">16183 5800 16383 0 0,'3'0'0'0'0,"6"0"0"0"0,4 0 0 0 0,4 0 0 0 0,3 0 0 0 0,1 0 0 0 0,1 0 0 0 0,1 0 0 0 0,-1 0 0 0 0,1 0 0 0 0,-1 0 0 0 0,0 0 0 0 0,-1 0 0 0 0,1 0 0 0 0,0 0 0 0 0,-4 4 0 0 0,-5 5 0 0 0,-9 0 0 0 0,-4 4 0 0 0,-3 2 0 0 0,-4-1 0 0 0,-1 0 0 0 0,1 3 0 0 0,1 1 0 0 0,-1-3 0 0 0,0 1 0 0 0,1 1 0 0 0,-2-3 0 0 0,1 0 0 0 0,-3-2 0 0 0,1 1 0 0 0,1 1 0 0 0,3 3 0 0 0,2-3 0 0 0</inkml:trace>
  <inkml:trace contextRef="#ctx0" brushRef="#br0" timeOffset="36.47">16701 5779 16383 0 0,'0'3'0'0'0,"0"6"0"0"0,0 4 0 0 0,3 1 0 0 0,2 1 0 0 0,0 1 0 0 0,-1 3 0 0 0,-2 1 0 0 0,0 1 0 0 0,-1 0 0 0 0,-1 1 0 0 0,0 0 0 0 0,0 1 0 0 0,0-1 0 0 0,0 0 0 0 0,-1-1 0 0 0,1 1 0 0 0,0 0 0 0 0,0 0 0 0 0,0-1 0 0 0,0 1 0 0 0,0-4 0 0 0</inkml:trace>
  <inkml:trace contextRef="#ctx0" brushRef="#br0" timeOffset="36.47">16895 5800 16383 0 0,'-4'0'0'0'0,"-1"4"0"0"0,1 5 0 0 0,-4 0 0 0 0,1 4 0 0 0,-3-2 0 0 0,0 2 0 0 0,-1-2 0 0 0,1 1 0 0 0,1 3 0 0 0,0-2 0 0 0,1 0 0 0 0,-2-1 0 0 0,1 1 0 0 0,-2-2 0 0 0,1 0 0 0 0,2 3 0 0 0,3 3 0 0 0,-2-3 0 0 0,4-2 0 0 0,7-4 0 0 0,5-4 0 0 0,2 3 0 0 0,3-2 0 0 0,2 0 0 0 0,-1 2 0 0 0,0-1 0 0 0,-2 4 0 0 0,0-1 0 0 0,2-2 0 0 0,-2 2 0 0 0,0-1 0 0 0,-1 3 0 0 0,-4 2 0 0 0,-2 3 0 0 0,1-1 0 0 0,-1 0 0 0 0,3-2 0 0 0,-1 0 0 0 0,-1 2 0 0 0,-2-2 0 0 0</inkml:trace>
  <inkml:trace contextRef="#ctx0" brushRef="#br0" timeOffset="36.47">12644 5996 16383 0 0,'-4'0'0'0'0,"-4"0"0"0"0,-2 4 0 0 0,-2 1 0 0 0,1 3 0 0 0,-2 1 0 0 0,2 2 0 0 0,2 3 0 0 0,7-1 0 0 0,7-3 0 0 0,7-2 0 0 0,4-4 0 0 0,4-1 0 0 0,2-2 0 0 0,1-1 0 0 0,0-1 0 0 0,0 0 0 0 0,-1 1 0 0 0,-3-1 0 0 0</inkml:trace>
</inkml:ink>
</file>

<file path=xl/ink/ink2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10T02:25:45.430"/>
    </inkml:context>
    <inkml:brush xml:id="br0">
      <inkml:brushProperty name="width" value="0.1" units="cm"/>
      <inkml:brushProperty name="height" value="0.1" units="cm"/>
    </inkml:brush>
  </inkml:definitions>
  <inkml:trace contextRef="#ctx0" brushRef="#br0">11879 6230 16383 0 0,'0'3'0'0'0,"0"6"0"0"0,0 4 0 0 0,0 4 0 0 0,0 3 0 0 0,0 2 0 0 0,0 0 0 0 0,0 1 0 0 0,0-1 0 0 0,0 1 0 0 0,0-1 0 0 0,0 0 0 0 0,0 0 0 0 0,0 0 0 0 0,0 0 0 0 0,0-1 0 0 0,0 1 0 0 0,0 0 0 0 0,0-4 0 0 0</inkml:trace>
  <inkml:trace contextRef="#ctx0" brushRef="#br0" timeOffset="36.47">12030 6230 16383 0 0,'3'0'0'0'0,"6"-4"0"0"0,4-1 0 0 0,4 0 0 0 0,2 2 0 0 0,3 0 0 0 0,0 1 0 0 0,-4 5 0 0 0,-4 5 0 0 0,-1 2 0 0 0,-3 2 0 0 0,1 0 0 0 0,-2 1 0 0 0,1-2 0 0 0,0 2 0 0 0,-3 1 0 0 0,-2 3 0 0 0,-2 2 0 0 0,-2 1 0 0 0,0 1 0 0 0,-2 1 0 0 0,-3-4 0 0 0,-1 0 0 0 0,-4-5 0 0 0,1 1 0 0 0,-4 0 0 0 0,-2-1 0 0 0,-2-3 0 0 0,0 0 0 0 0,1-2 0 0 0,-2-1 0 0 0,-1-3 0 0 0,-1-2 0 0 0,2 3 0 0 0,8 0 0 0 0,9 0 0 0 0,8-2 0 0 0,7 0 0 0 0,4-2 0 0 0,3-1 0 0 0,0 1 0 0 0,2-2 0 0 0,-1 1 0 0 0,0 0 0 0 0,-1 0 0 0 0,0 0 0 0 0,0 0 0 0 0,0 0 0 0 0,-5-4 0 0 0,0-1 0 0 0,-4 0 0 0 0</inkml:trace>
  <inkml:trace contextRef="#ctx0" brushRef="#br0" timeOffset="36.47">12588 6165 16383 0 0,'0'3'0'0'0,"0"6"0"0"0,0 4 0 0 0,0 4 0 0 0,4 3 0 0 0,1 1 0 0 0,0 2 0 0 0,-2-1 0 0 0,0 1 0 0 0,2-4 0 0 0,1-2 0 0 0,-1 1 0 0 0,-1 0 0 0 0,-2 1 0 0 0,3-3 0 0 0,1 0 0 0 0,-1 1 0 0 0,-2 1 0 0 0,0 1 0 0 0,2 1 0 0 0,0 1 0 0 0,4-3 0 0 0,-1-5 0 0 0</inkml:trace>
  <inkml:trace contextRef="#ctx0" brushRef="#br0" timeOffset="36.47">12803 6121 16383 0 0,'0'4'0'0'0,"0"4"0"0"0,0 6 0 0 0,-3-1 0 0 0,-2 2 0 0 0,-3-2 0 0 0,-1 1 0 0 0,2 1 0 0 0,-2 2 0 0 0,0 2 0 0 0,-1 1 0 0 0,0 2 0 0 0,3-1 0 0 0,-2-2 0 0 0,1-2 0 0 0,2 0 0 0 0,5-2 0 0 0,3-1 0 0 0,5-2 0 0 0,5-4 0 0 0,4-2 0 0 0,3-3 0 0 0,-2 2 0 0 0,0 0 0 0 0,1-1 0 0 0,1-1 0 0 0,0-1 0 0 0,-2 3 0 0 0,-1 0 0 0 0,-3 4 0 0 0,-3 3 0 0 0,-4 0 0 0 0</inkml:trace>
</inkml:ink>
</file>

<file path=xl/ink/ink2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15T20:20:14.918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18770 9700 16383 0 0,'0'6'0'0'0,"0"7"0"0"0,0 7 0 0 0,0 6 0 0 0,0 4 0 0 0,0 3 0 0 0,0 1 0 0 0,0 1 0 0 0,0-1 0 0 0,0 1 0 0 0,0-1 0 0 0,0-1 0 0 0,0 1 0 0 0,0-1 0 0 0,0 0 0 0 0,0 0 0 0 0,0 0 0 0 0,0 0 0 0 0,0 1 0 0 0,0-1 0 0 0,0 0 0 0 0,0 0 0 0 0,0 0 0 0 0,0 0 0 0 0,0 0 0 0 0,0 0 0 0 0,0 1 0 0 0,0-1 0 0 0,0 0 0 0 0,0 0 0 0 0,0 0 0 0 0,0 0 0 0 0,0 1 0 0 0,0-1 0 0 0,0 0 0 0 0,0 0 0 0 0,0 0 0 0 0,-6 0 0 0 0,-1 0 0 0 0,0 1 0 0 0,1-1 0 0 0,2 0 0 0 0,-4-6 0 0 0,-1-1 0 0 0,1-6 0 0 0</inkml:trace>
  <inkml:trace contextRef="#ctx0" brushRef="#br0" timeOffset="36.47">18341 10429 16383 0 0,'6'0'0'0'0,"7"0"0"0"0,7 0 0 0 0,0-5 0 0 0,3-3 0 0 0,2 1 0 0 0,3-4 0 0 0,3-1 0 0 0,0 2 0 0 0,2 3 0 0 0,-5-3 0 0 0,-2 0 0 0 0,1 2 0 0 0,0 2 0 0 0,2 2 0 0 0,-3-4 0 0 0,-2 0 0 0 0,1 1 0 0 0,2 1 0 0 0,3 2 0 0 0,0 2 0 0 0,2 1 0 0 0,1 1 0 0 0,-6-5 0 0 0,-1-3 0 0 0,1 2 0 0 0,0 0 0 0 0,2 2 0 0 0,-4-4 0 0 0,0 0 0 0 0,0 0 0 0 0,2 2 0 0 0,2 2 0 0 0,2 2 0 0 0,1 1 0 0 0,1 1 0 0 0,-6-6 0 0 0,-6-1 0 0 0</inkml:trace>
</inkml:ink>
</file>

<file path=xl/ink/ink2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15T20:20:14.919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21807 6971 16383 0 0,'6'0'0'0'0,"7"0"0"0"0,7 0 0 0 0,0 6 0 0 0,-3 7 0 0 0,1 1 0 0 0,-2 4 0 0 0,1 0 0 0 0,-2 1 0 0 0,2-2 0 0 0,-2 1 0 0 0,3-1 0 0 0,-3 0 0 0 0,2 5 0 0 0,4 3 0 0 0,4-3 0 0 0,-2 1 0 0 0,-5 2 0 0 0,-1-3 0 0 0,4-6 0 0 0,-3 1 0 0 0,2-4 0 0 0,-3-3 0 0 0</inkml:trace>
  <inkml:trace contextRef="#ctx0" brushRef="#br0" timeOffset="36.47">22137 6774 16383 0 0,'0'6'0'0'0,"-5"1"0"0"0,-3 6 0 0 0,1 5 0 0 0,-4 1 0 0 0,-1 2 0 0 0,-3-3 0 0 0,0 2 0 0 0,-2-3 0 0 0,1 1 0 0 0,-2 4 0 0 0,2 3 0 0 0,-2 3 0 0 0,3 2 0 0 0,-3-3 0 0 0,-3-2 0 0 0,1 2 0 0 0,5 0 0 0 0,-1-3 0 0 0,2 0 0 0 0,4-5 0 0 0</inkml:trace>
  <inkml:trace contextRef="#ctx0" brushRef="#br0" timeOffset="36.47">22963 6446 16383 0 0,'5'0'0'0'0,"8"0"0"0"0,8 0 0 0 0,5 0 0 0 0,4 0 0 0 0,2 0 0 0 0,2 0 0 0 0,0 0 0 0 0,1 0 0 0 0,-6 5 0 0 0,-3 3 0 0 0,0-1 0 0 0,-4 4 0 0 0,0 0 0 0 0,-4 5 0 0 0,0-2 0 0 0,-2 3 0 0 0,-5 5 0 0 0,3 3 0 0 0,-3 3 0 0 0,-2 3 0 0 0,-2 2 0 0 0,-4 0 0 0 0,-1 1 0 0 0,-1-1 0 0 0,-2 1 0 0 0,1-1 0 0 0,-1 0 0 0 0,1 0 0 0 0,-6-5 0 0 0,-2-3 0 0 0,1 1 0 0 0,-5-5 0 0 0,1 1 0 0 0,-4 1 0 0 0,0 3 0 0 0,3 2 0 0 0,-2-4 0 0 0,2 1 0 0 0,-4-5 0 0 0,2 0 0 0 0,-3-4 0 0 0,-4-4 0 0 0,2 2 0 0 0,4 3 0 0 0,-2-1 0 0 0,-2-3 0 0 0,1 2 0 0 0,-2-2 0 0 0,-3-3 0 0 0,3 3 0 0 0,10-2 0 0 0,12-2 0 0 0,11-2 0 0 0,10-3 0 0 0,6-2 0 0 0,4-2 0 0 0,2 0 0 0 0,0 0 0 0 0,1-1 0 0 0,-2 1 0 0 0,1-1 0 0 0,-1 1 0 0 0,-1 0 0 0 0,0 0 0 0 0,0 0 0 0 0,0 0 0 0 0,0 0 0 0 0,0 0 0 0 0,0 0 0 0 0,0 0 0 0 0,0 0 0 0 0,0 0 0 0 0,0 0 0 0 0,0 0 0 0 0,-5 5 0 0 0,-3 3 0 0 0,1-1 0 0 0,1-1 0 0 0,2-2 0 0 0,-4-2 0 0 0</inkml:trace>
</inkml:ink>
</file>

<file path=xl/ink/ink2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15T20:20:14.920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21625 9303 16383 0 0,'0'6'0'0'0,"0"7"0"0"0,0 7 0 0 0,0 5 0 0 0,0 5 0 0 0,0 2 0 0 0,0 1 0 0 0,6-4 0 0 0,1-3 0 0 0,0 1 0 0 0,-1 1 0 0 0,-2 1 0 0 0,-2 1 0 0 0,0 1 0 0 0,-2 1 0 0 0,0 1 0 0 0,0 0 0 0 0,-6-6 0 0 0,-2-2 0 0 0,1-4 0 0 0</inkml:trace>
  <inkml:trace contextRef="#ctx0" brushRef="#br0" timeOffset="36.47">21331 9629 16383 0 0,'6'0'0'0'0,"6"0"0"0"0,8 0 0 0 0,6 0 0 0 0,4 0 0 0 0,2 0 0 0 0,2 0 0 0 0,0 0 0 0 0,0 0 0 0 0,0 0 0 0 0,-1 0 0 0 0,0 0 0 0 0,-5-6 0 0 0,-3-1 0 0 0,1 0 0 0 0,-5-5 0 0 0,1 1 0 0 0,1 2 0 0 0,2 2 0 0 0,3 2 0 0 0,-3-3 0 0 0,-1 0 0 0 0,1 0 0 0 0,3 3 0 0 0,1 1 0 0 0,1 2 0 0 0,-3 2 0 0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1-11-16T17:42:20.788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8046 14157 16383 0 0,'7'-6'0'0'0,"7"-3"0"0"0,9 1 0 0 0,13 1 0 0 0,6-4 0 0 0,9-1 0 0 0,3 3 0 0 0,-3 1 0 0 0,4 4 0 0 0,-2 7 0 0 0,-3 18 0 0 0,-11 17 0 0 0,-11 9 0 0 0,-11 3 0 0 0,-8 0 0 0 0,-12-3 0 0 0,-5-3 0 0 0,-8-8 0 0 0,-8-11 0 0 0,-6-9 0 0 0,-3-8 0 0 0,-4-5 0 0 0,-1-3 0 0 0,12-1 0 0 0,16-1 0 0 0,18 0 0 0 0,6 7 0 0 0,7 2 0 0 0,7 7 0 0 0,5 1 0 0 0,-4 4 0 0 0,-6 6 0 0 0,-1-2 0 0 0,-4 2 0 0 0,-5 3 0 0 0,-5 3 0 0 0,-10-3 0 0 0,-5 6 0 0 0,-7-2 0 0 0,-8-1 0 0 0,-7-5 0 0 0,-4-7 0 0 0,-3-7 0 0 0,-2-6 0 0 0,-1-3 0 0 0,7-2 0 0 0</inkml:trace>
</inkml:ink>
</file>

<file path=xl/ink/ink3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15T20:20:14.921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31216 8827 16383 0 0,'0'5'0'0'0,"0"8"0"0"0,0 7 0 0 0,0 6 0 0 0,0 3 0 0 0,0 3 0 0 0,0 2 0 0 0,0-1 0 0 0,0 1 0 0 0,0 0 0 0 0,6-6 0 0 0,1-3 0 0 0,0 1 0 0 0,-1 1 0 0 0,-2 2 0 0 0,-1 1 0 0 0,-2 1 0 0 0,5-5 0 0 0,1-7 0 0 0</inkml:trace>
  <inkml:trace contextRef="#ctx0" brushRef="#br0" timeOffset="36.47">30988 9087 16383 0 0,'6'0'0'0'0,"7"0"0"0"0,7 0 0 0 0,5 0 0 0 0,5 0 0 0 0,2 0 0 0 0,1 0 0 0 0,1 0 0 0 0,1 0 0 0 0,-2 0 0 0 0,1 0 0 0 0,-1 0 0 0 0,0 0 0 0 0,0 0 0 0 0,-1 0 0 0 0,1 0 0 0 0,-1 0 0 0 0,1 0 0 0 0,0 0 0 0 0,-1 5 0 0 0,1 2 0 0 0,-1 0 0 0 0,1-1 0 0 0,-6-2 0 0 0</inkml:trace>
</inkml:ink>
</file>

<file path=xl/ink/ink3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22T22:22:59.947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13420 16294 16383 0 0,'0'6'0'0'0,"6"7"0"0"0,1 7 0 0 0,0 6 0 0 0,-1 4 0 0 0,4-4 0 0 0,0 1 0 0 0,-2 0 0 0 0,-2 1 0 0 0,-1 2 0 0 0,-3 1 0 0 0,-1 1 0 0 0,-1 1 0 0 0,0 0 0 0 0,-1 0 0 0 0,1 0 0 0 0,5-6 0 0 0,2-1 0 0 0,0 0 0 0 0,-1 1 0 0 0,-2 2 0 0 0,-1 1 0 0 0,-2 1 0 0 0,5-4 0 0 0,2-2 0 0 0,-1 1 0 0 0,4-4 0 0 0,0 0 0 0 0,4-4 0 0 0,-1-11 0 0 0,-2-12 0 0 0,2-10 0 0 0,-2-9 0 0 0,-2-6 0 0 0,3 3 0 0 0,-2 0 0 0 0,4 4 0 0 0,-1 1 0 0 0,-3-1 0 0 0,-3-3 0 0 0,3 4 0 0 0,-1-1 0 0 0,-2-2 0 0 0,-3-1 0 0 0,-1-3 0 0 0,3 4 0 0 0,2 0 0 0 0,-2-1 0 0 0,-2-1 0 0 0,5 3 0 0 0,5 1 0 0 0,0-2 0 0 0,-1-1 0 0 0,1 2 0 0 0,-1 1 0 0 0,-4-2 0 0 0,3 4 0 0 0,-1 0 0 0 0,-3-3 0 0 0,-2-2 0 0 0,-3-3 0 0 0,-2 4 0 0 0</inkml:trace>
  <inkml:trace contextRef="#ctx0" brushRef="#br0" timeOffset="36.47">13916 17081 16383 0 0,'0'6'0'0'0,"0"7"0"0"0,0 7 0 0 0,0 6 0 0 0,0 3 0 0 0,-6-2 0 0 0,-1-1 0 0 0,0 2 0 0 0,1-6 0 0 0</inkml:trace>
  <inkml:trace contextRef="#ctx0" brushRef="#br0" timeOffset="36.47">13982 16721 16383 0 0,'6'0'0'0'0,"1"0"0"0"0</inkml:trace>
  <inkml:trace contextRef="#ctx0" brushRef="#br0" timeOffset="36.47">14147 16983 16383 0 0,'0'5'0'0'0,"0"8"0"0"0,0 8 0 0 0,0 4 0 0 0,0 5 0 0 0,-5-3 0 0 0,-3-1 0 0 0,1 1 0 0 0,1 2 0 0 0,2 1 0 0 0,2 1 0 0 0,0 1 0 0 0,-4-5 0 0 0,-1-2 0 0 0,0-10 0 0 0,7-8 0 0 0,4-11 0 0 0,1-10 0 0 0,-1-8 0 0 0,6-1 0 0 0,0-1 0 0 0,4 2 0 0 0,0 1 0 0 0,-2-3 0 0 0,2 3 0 0 0,-2 0 0 0 0,-2-3 0 0 0,3 4 0 0 0,4 4 0 0 0,5 6 0 0 0,0 9 0 0 0,-6 11 0 0 0,-4 9 0 0 0,-4 7 0 0 0,-4 5 0 0 0,-3 2 0 0 0,-1 2 0 0 0,-1 0 0 0 0,0 0 0 0 0,0-1 0 0 0,1 0 0 0 0,-1-1 0 0 0,1 0 0 0 0,0 0 0 0 0,0-6 0 0 0</inkml:trace>
  <inkml:trace contextRef="#ctx0" brushRef="#br0" timeOffset="36.47">14875 16557 16383 0 0,'6'0'0'0'0,"7"0"0"0"0,7 0 0 0 0,6 0 0 0 0,4 0 0 0 0,3 0 0 0 0,1 0 0 0 0,0 0 0 0 0,1 0 0 0 0,-1 0 0 0 0,0 0 0 0 0,-1 0 0 0 0,1 0 0 0 0,-1 0 0 0 0,0 0 0 0 0,0 0 0 0 0,0 0 0 0 0,0 0 0 0 0,0 0 0 0 0,0 0 0 0 0,0 0 0 0 0,0 0 0 0 0,0 0 0 0 0,0 0 0 0 0,0 0 0 0 0,1 0 0 0 0,-1 0 0 0 0,0 0 0 0 0,-6 5 0 0 0,-1 3 0 0 0,-6-1 0 0 0</inkml:trace>
  <inkml:trace contextRef="#ctx0" brushRef="#br0" timeOffset="36.47">15007 16786 16383 0 0,'6'0'0'0'0,"7"0"0"0"0,2 6 0 0 0,3 1 0 0 0,5 0 0 0 0,4-1 0 0 0,3-2 0 0 0,2-1 0 0 0,1-2 0 0 0,1-1 0 0 0,-6 6 0 0 0,-2 1 0 0 0,1 0 0 0 0,1-2 0 0 0,1-1 0 0 0,2-2 0 0 0,0 0 0 0 0,2-2 0 0 0,0 0 0 0 0,0 0 0 0 0,1 0 0 0 0,-1-1 0 0 0,0 1 0 0 0,0 0 0 0 0,1 0 0 0 0,-1 0 0 0 0,0 0 0 0 0,-6 0 0 0 0</inkml:trace>
</inkml:ink>
</file>

<file path=xl/ink/ink3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22T22:22:59.948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16283 16427 16383 0 0,'0'6'0'0'0,"0"7"0"0"0,0 7 0 0 0,0 6 0 0 0,0 5 0 0 0,0 1 0 0 0,-6 2 0 0 0,-1 1 0 0 0,0-1 0 0 0,-5 1 0 0 0,1-1 0 0 0,1-1 0 0 0,-3-5 0 0 0,1-2 0 0 0,3 0 0 0 0,2-4 0 0 0</inkml:trace>
  <inkml:trace contextRef="#ctx0" brushRef="#br0" timeOffset="36.47">15986 16659 16383 0 0,'6'0'0'0'0,"7"0"0"0"0,7 0 0 0 0,6 0 0 0 0,4 0 0 0 0,2 0 0 0 0,2 0 0 0 0,1 0 0 0 0,-1 0 0 0 0,0 0 0 0 0,0 0 0 0 0,-1 0 0 0 0,1 0 0 0 0,-1 0 0 0 0,0 0 0 0 0,0 0 0 0 0,0 0 0 0 0,-1 0 0 0 0,-4 0 0 0 0</inkml:trace>
  <inkml:trace contextRef="#ctx0" brushRef="#br0" timeOffset="36.47">17370 16262 16383 0 0,'-6'0'0'0'0,"-7"0"0"0"0,-7 0 0 0 0,-6 0 0 0 0,-4 0 0 0 0,-2 0 0 0 0,-2 0 0 0 0,0 0 0 0 0,-1 0 0 0 0,1 0 0 0 0,0 0 0 0 0,1 0 0 0 0,-1 0 0 0 0,1 0 0 0 0,6 5 0 0 0,2 3 0 0 0,4 5 0 0 0,7 5 0 0 0,6 7 0 0 0,9-2 0 0 0,5 1 0 0 0,6-4 0 0 0,2 1 0 0 0,-1 2 0 0 0,-4 3 0 0 0,-3 3 0 0 0,-2 1 0 0 0,-2 2 0 0 0,-2 2 0 0 0,0-1 0 0 0,0 1 0 0 0,-1-1 0 0 0,0 1 0 0 0,1-1 0 0 0,0 1 0 0 0,0-1 0 0 0,0 0 0 0 0,-1 0 0 0 0,2 0 0 0 0,-1 1 0 0 0,0-1 0 0 0,0 0 0 0 0,5-6 0 0 0,8-7 0 0 0,7-7 0 0 0,6-6 0 0 0,4-4 0 0 0,3-2 0 0 0,1-2 0 0 0,0-1 0 0 0,-5 7 0 0 0,-3 1 0 0 0,-4 6 0 0 0,-8 6 0 0 0,-5 6 0 0 0,-4 5 0 0 0,-3 2 0 0 0,-8-3 0 0 0,-2-2 0 0 0,-1 1 0 0 0,-3-4 0 0 0,-1 0 0 0 0,3 1 0 0 0,-3-3 0 0 0,1 0 0 0 0,2 3 0 0 0,-3-4 0 0 0,2 1 0 0 0,-4-3 0 0 0,-5 1 0 0 0,-4-2 0 0 0,2 0 0 0 0,-2-1 0 0 0,5 1 0 0 0,-2-2 0 0 0,-1-3 0 0 0,2 2 0 0 0,-1-2 0 0 0,-3-3 0 0 0,4 3 0 0 0,-2 0 0 0 0,-1-3 0 0 0,-4-3 0 0 0,-2-2 0 0 0,-1-2 0 0 0,-3-1 0 0 0,0-1 0 0 0,0-1 0 0 0,0 1 0 0 0,-1-1 0 0 0,6 1 0 0 0</inkml:trace>
  <inkml:trace contextRef="#ctx0" brushRef="#br0" timeOffset="36.47">17765 16361 16383 0 0,'0'6'0'0'0,"6"1"0"0"0,1 6 0 0 0,6 0 0 0 0,0 4 0 0 0,4-1 0 0 0,-1 2 0 0 0,2-2 0 0 0,-2 3 0 0 0,2 2 0 0 0,-2 5 0 0 0,2-3 0 0 0,-2 0 0 0 0,-4 3 0 0 0,1 1 0 0 0,-1 3 0 0 0,-2 1 0 0 0,-4 2 0 0 0,4-6 0 0 0,-1-1 0 0 0,-1 0 0 0 0,3 2 0 0 0,0 2 0 0 0,-2 0 0 0 0,-3 2 0 0 0,-1 1 0 0 0,-3 0 0 0 0,-1 1 0 0 0,-1-1 0 0 0,0 1 0 0 0,5-7 0 0 0,2-1 0 0 0,-1 0 0 0 0,0 2 0 0 0,-2 1 0 0 0,-2 1 0 0 0,-1 2 0 0 0,0 1 0 0 0,5-6 0 0 0,1-1 0 0 0,0 0 0 0 0,-2 2 0 0 0,4-4 0 0 0,7-7 0 0 0,0-11 0 0 0,-3-12 0 0 0,2-6 0 0 0,-1-6 0 0 0,-3-5 0 0 0,-4-5 0 0 0,3 2 0 0 0,0 1 0 0 0,-2-2 0 0 0,-3-2 0 0 0,4 5 0 0 0,1 0 0 0 0,-3-2 0 0 0,5-1 0 0 0,-1-2 0 0 0,4 3 0 0 0,-1 2 0 0 0,-3-2 0 0 0,-3-1 0 0 0,3-3 0 0 0,-1-1 0 0 0,-2-1 0 0 0,4-1 0 0 0,-1 0 0 0 0,-2-1 0 0 0,3 1 0 0 0,5-1 0 0 0,0 1 0 0 0,-4 0 0 0 0,-3-1 0 0 0,2 7 0 0 0,-1 1 0 0 0,-3 0 0 0 0,-2-1 0 0 0,-2-2 0 0 0,-2-2 0 0 0,-2 0 0 0 0,0-2 0 0 0,0 0 0 0 0,-1-1 0 0 0,1 1 0 0 0,-1 5 0 0 0</inkml:trace>
</inkml:ink>
</file>

<file path=xl/ink/ink3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22T22:22:59.949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29903 16370 16383 0 0,'0'5'0'0'0,"0"8"0"0"0,6 7 0 0 0,1 6 0 0 0,6-1 0 0 0,0 0 0 0 0,-1 2 0 0 0,-4 1 0 0 0,-3 3 0 0 0,-1 0 0 0 0,3 2 0 0 0,0 0 0 0 0,0 0 0 0 0,-2 0 0 0 0,-1 1 0 0 0,-2-1 0 0 0,-1 0 0 0 0,-1 0 0 0 0,0 0 0 0 0,0 0 0 0 0,5-5 0 0 0,2-3 0 0 0,0 1 0 0 0,-1 1 0 0 0,-2 2 0 0 0,-2 2 0 0 0,5-5 0 0 0,1-1 0 0 0,5-5 0 0 0,0 0 0 0 0,4-4 0 0 0,4-4 0 0 0,-1-10 0 0 0,-5-11 0 0 0,2-3 0 0 0,-3-7 0 0 0,3 2 0 0 0,-3-4 0 0 0,3 3 0 0 0,-2-1 0 0 0,-3-3 0 0 0,1 2 0 0 0,0-2 0 0 0,-4-1 0 0 0,3 2 0 0 0,0-1 0 0 0,2 4 0 0 0,0-1 0 0 0,-3-3 0 0 0,3 2 0 0 0,-2 0 0 0 0,-2-4 0 0 0,2 4 0 0 0,0-2 0 0 0,-3-2 0 0 0,3 4 0 0 0,0-2 0 0 0,2 4 0 0 0,0-1 0 0 0,-2-3 0 0 0,1 2 0 0 0,0 0 0 0 0,2 2 0 0 0,-1-1 0 0 0,-3-2 0 0 0,3 1 0 0 0,-2-1 0 0 0,-2-2 0 0 0,2 2 0 0 0,-1 0 0 0 0,4 2 0 0 0,-1 6 0 0 0</inkml:trace>
  <inkml:trace contextRef="#ctx0" brushRef="#br0" timeOffset="36.47">30731 17392 16383 0 0,'0'6'0'0'0,"-6"1"0"0"0,-1 6 0 0 0,0 6 0 0 0,-5-1 0 0 0,1 3 0 0 0,-5-2 0 0 0,2 1 0 0 0,2 2 0 0 0,4 4 0 0 0,2-3 0 0 0</inkml:trace>
  <inkml:trace contextRef="#ctx0" brushRef="#br0" timeOffset="36.47">30996 17062 16383 0 0,'0'0'0'0'0</inkml:trace>
  <inkml:trace contextRef="#ctx0" brushRef="#br0" timeOffset="36.47">30996 17293 16383 0 0,'0'6'0'0'0,"-6"1"0"0"0,-2 6 0 0 0,1 6 0 0 0,2 5 0 0 0,-5-1 0 0 0,0 1 0 0 0,1 2 0 0 0,3 2 0 0 0,-4-4 0 0 0,6-5 0 0 0,9-7 0 0 0,4-10 0 0 0,5-6 0 0 0,2-8 0 0 0,2-2 0 0 0,5 2 0 0 0,-2-3 0 0 0,1 1 0 0 0,-4-3 0 0 0,2 2 0 0 0,-3-2 0 0 0,1 1 0 0 0,3 4 0 0 0,-1-2 0 0 0,0 2 0 0 0,-2-3 0 0 0,1 1 0 0 0,-3-3 0 0 0,-3 8 0 0 0,-5 10 0 0 0,-4 11 0 0 0,-1 9 0 0 0,-3 6 0 0 0,0 5 0 0 0,-1 2 0 0 0,0 1 0 0 0,0 0 0 0 0,1 0 0 0 0,0 0 0 0 0,-1-2 0 0 0,1 1 0 0 0,0-6 0 0 0</inkml:trace>
  <inkml:trace contextRef="#ctx0" brushRef="#br0" timeOffset="36.47">31790 16600 16383 0 0,'6'0'0'0'0,"1"-5"0"0"0,6-3 0 0 0,6 1 0 0 0,5 2 0 0 0,5 0 0 0 0,2 3 0 0 0,-4 1 0 0 0</inkml:trace>
  <inkml:trace contextRef="#ctx0" brushRef="#br0" timeOffset="36.47">31724 16765 16383 0 0,'0'6'0'0'0,"5"1"0"0"0,8 1 0 0 0,8-3 0 0 0,5-1 0 0 0,4-1 0 0 0,2-2 0 0 0,2 0 0 0 0,1-1 0 0 0,-1 0 0 0 0,1-1 0 0 0,-1 1 0 0 0,-1 0 0 0 0,1-1 0 0 0,-1 1 0 0 0,0 0 0 0 0,-5 0 0 0 0</inkml:trace>
</inkml:ink>
</file>

<file path=xl/ink/ink3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2-22T22:22:59.950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33188 16343 16383 0 0,'0'-6'0'0'0,"-5"-1"0"0"0,-3-6 0 0 0,1-6 0 0 0,-4 0 0 0 0,-1-2 0 0 0,-3 2 0 0 0,1-1 0 0 0,-4 3 0 0 0,3-2 0 0 0,-3 3 0 0 0,-4 4 0 0 0,3-2 0 0 0,-2 2 0 0 0,-3 3 0 0 0,-3 3 0 0 0,-2 2 0 0 0,-2 2 0 0 0,-1 1 0 0 0,-1 2 0 0 0,0-1 0 0 0,5 6 0 0 0,7 8 0 0 0,3 1 0 0 0,3 4 0 0 0,5 4 0 0 0,3 4 0 0 0,4 3 0 0 0,-4-3 0 0 0,0-1 0 0 0,1 0 0 0 0,-5-3 0 0 0,1-1 0 0 0,1 3 0 0 0,2 1 0 0 0,3 3 0 0 0,1 2 0 0 0,2 1 0 0 0,1 1 0 0 0,0 1 0 0 0,1-1 0 0 0,-1 1 0 0 0,1 0 0 0 0,-1-1 0 0 0,0 1 0 0 0,0-1 0 0 0,0 0 0 0 0,0 1 0 0 0,6-7 0 0 0,1-1 0 0 0,0 0 0 0 0,5-4 0 0 0,-1-1 0 0 0,4-3 0 0 0,0 1 0 0 0,2-3 0 0 0,4-5 0 0 0,-1 3 0 0 0,1-2 0 0 0,-3 2 0 0 0,2 0 0 0 0,2-3 0 0 0,3-3 0 0 0,4-4 0 0 0,1-1 0 0 0,2-3 0 0 0,1 0 0 0 0,1 0 0 0 0,-1-1 0 0 0,1 1 0 0 0,-7-6 0 0 0,-1-2 0 0 0,0 0 0 0 0,-4-3 0 0 0,-1-1 0 0 0,-3-3 0 0 0,-5-6 0 0 0,1-4 0 0 0,-3-3 0 0 0,-2-4 0 0 0,-3-1 0 0 0,-2 0 0 0 0,-3-2 0 0 0,0 1 0 0 0,4 6 0 0 0,2 2 0 0 0,0-1 0 0 0,-2-1 0 0 0,-2-1 0 0 0,0-2 0 0 0,-2 0 0 0 0,-1-2 0 0 0,0 0 0 0 0,0-1 0 0 0,0 1 0 0 0,-6 5 0 0 0,-2 2 0 0 0,1 0 0 0 0,-4 4 0 0 0,-1 0 0 0 0,2-2 0 0 0,-2 4 0 0 0,-6 5 0 0 0,1-1 0 0 0,3-4 0 0 0,-1 3 0 0 0,1-2 0 0 0,-2 2 0 0 0,1-2 0 0 0,-2 3 0 0 0,2-2 0 0 0,-2 2 0 0 0,1-1 0 0 0,4 1 0 0 0</inkml:trace>
  <inkml:trace contextRef="#ctx0" brushRef="#br0" timeOffset="36.47">33550 16110 16383 0 0,'0'6'0'0'0,"0"7"0"0"0,0 7 0 0 0,0 6 0 0 0,6-1 0 0 0,1 0 0 0 0,0 2 0 0 0,5-4 0 0 0,-1 0 0 0 0,-1 2 0 0 0,-3 2 0 0 0,-2 2 0 0 0,-3 2 0 0 0,-1 2 0 0 0,-1 0 0 0 0,0 0 0 0 0,5-5 0 0 0,2-2 0 0 0,0 1 0 0 0,-2 1 0 0 0,-1 1 0 0 0,-1 2 0 0 0,3-5 0 0 0,2-1 0 0 0,-1 1 0 0 0,5-4 0 0 0,-1 0 0 0 0,4-4 0 0 0,5-4 0 0 0,-1 0 0 0 0,1-2 0 0 0,-1 3 0 0 0,0-2 0 0 0,3-2 0 0 0,-2 2 0 0 0,-4 5 0 0 0,0-1 0 0 0,-2 2 0 0 0,1-2 0 0 0,0-9 0 0 0,-5-12 0 0 0,-2-11 0 0 0,2-3 0 0 0,0-4 0 0 0,3 2 0 0 0,0-2 0 0 0,-3-2 0 0 0,-2-3 0 0 0,2 3 0 0 0,0 0 0 0 0,-1-1 0 0 0,-4-3 0 0 0,5 4 0 0 0,-1 0 0 0 0,-1-1 0 0 0,-2-2 0 0 0,-3-3 0 0 0,-1-1 0 0 0,5 5 0 0 0,1 0 0 0 0,-2 0 0 0 0,0-2 0 0 0,-3-2 0 0 0,0-1 0 0 0,-2-1 0 0 0,-1-1 0 0 0,6 6 0 0 0,1 1 0 0 0,0-1 0 0 0,4 5 0 0 0,0 0 0 0 0,-2-1 0 0 0,-2-4 0 0 0,3 4 0 0 0,0 0 0 0 0,-1-2 0 0 0,-4-2 0 0 0,5 3 0 0 0,-1 1 0 0 0,-1-3 0 0 0,-2-1 0 0 0,-2 3 0 0 0</inkml:trace>
</inkml:ink>
</file>

<file path=xl/ink/ink3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2-22T22:26:07.84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1 24575,'0'6'0,"6"31"0,14 38 0,3 31 0,4 8 0,3-27 0,2-52 0,-4-43 0,-7-37 0,-8-24 0,1-5 0,4-2 0,-2 0 0,3 13 0,-3 18-8191</inkml:trace>
  <inkml:trace contextRef="#ctx0" brushRef="#br0" timeOffset="1382.59">378 483 24575,'0'5'0,"0"9"0,0 7 0,0 11 0,0 2-8191</inkml:trace>
  <inkml:trace contextRef="#ctx0" brushRef="#br0" timeOffset="1903.68">378 276 24575,'0'0'-8191</inkml:trace>
  <inkml:trace contextRef="#ctx0" brushRef="#br0" timeOffset="3415.99">516 483 24575,'-1'19'0,"0"-13"0,1-1 0,-1 0 0,1 1 0,0-1 0,0 0 0,1 1 0,0-1 0,0 0 0,0 0 0,0 0 0,1 0 0,0 0 0,0 0 0,4 7 0,-6-12 0,0 0 0,1 0 0,-1 0 0,0 0 0,1 1 0,-1-1 0,0 0 0,1 0 0,-1 0 0,0 0 0,1 0 0,-1 0 0,0 0 0,1 0 0,-1 0 0,0 0 0,1 0 0,-1-1 0,0 1 0,1 0 0,-1 0 0,0 0 0,0 0 0,1 0 0,-1-1 0,0 1 0,0 0 0,1 0 0,-1-1 0,0 1 0,0 0 0,1 0 0,-1-1 0,0 1 0,0 0 0,0 0 0,0-1 0,1 1 0,-1 0 0,0-1 0,10-18 0,-5 10 0,1-2 0,0 0 0,1 1 0,0 0 0,1 0 0,0 0 0,1 1 0,0 0 0,0 1 0,16-11 0,-24 19 2,0-1 0,1 1 0,-1 0 0,0-1 0,0 1 0,0 0 0,0 0 0,0 0 0,1 0 0,-1 0 1,0 0-1,0 0 0,0 0 0,0 1 0,0-1 0,1 0 0,-1 1 0,0-1 0,0 1 0,0-1 0,0 1 0,0 0 0,0-1 0,0 1 0,-1 0 0,1-1 0,0 1 0,0 0 0,0 0 0,-1 0 0,1 0 0,0 0 0,-1 0 0,1 0 0,-1 0 0,1 2 0,17 46-550,-15-37-344,4 12-5934</inkml:trace>
  <inkml:trace contextRef="#ctx0" brushRef="#br0" timeOffset="4789.47">998 172 24575,'5'0'0,"44"0"0,42 0 0,17 0 0,-9 0-8191</inkml:trace>
  <inkml:trace contextRef="#ctx0" brushRef="#br0" timeOffset="5819.99">1134 310 24575,'6'0'0,"14"0"0,9 0 0,11 0 0,-1 0-8191</inkml:trace>
</inkml:ink>
</file>

<file path=xl/ink/ink3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2-22T22:26:17.96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1 484 24575,'11'0'0,"11"0"0,6 0 0,5 0 0,3 0 0,-6 0-8191</inkml:trace>
  <inkml:trace contextRef="#ctx0" brushRef="#br0" timeOffset="1969.12">894 4 24575,'-57'-2'0,"32"1"0,0 0 0,0 2 0,0 0 0,-33 7 0,51-6 0,1 0 0,0 0 0,-1 0 0,1 1 0,0 0 0,0 0 0,0 0 0,1 1 0,-1 0 0,1 0 0,0 0 0,0 1 0,0-1 0,1 1 0,-1 0 0,1 1 0,1-1 0,-1 1 0,1 0 0,-5 11 0,1 0 0,1 0 0,1 0 0,1 0 0,1 0 0,0 1 0,1 0 0,1 22 0,1-33 0,0 1 0,1 0 0,-1-1 0,2 0 0,-1 1 0,1-1 0,0 0 0,1 1 0,0-1 0,0-1 0,0 1 0,1 0 0,0-1 0,0 0 0,1 0 0,0 0 0,0 0 0,0-1 0,8 7 0,9 1 0,1 0 0,42 16 0,-44-20 0,0 0 0,0 1 0,-1 1 0,0 1 0,23 18 0,-38-25 0,-1-1 0,0 0 0,0 1 0,0 0 0,0 0 0,-1 0 0,1 1 0,-1-1 0,-1 1 0,1-1 0,-1 1 0,0 0 0,0 0 0,-1 0 0,0 0 0,0 0 0,0 1 0,-1-1 0,0 0 0,0 0 0,-1 0 0,1 1 0,-1-1 0,-3 8 0,2-5 0,0 0 0,-1 0 0,0 0 0,-1 0 0,0-1 0,0 1 0,-1-1 0,0 0 0,0 0 0,-1-1 0,0 0 0,0 0 0,-1 0 0,-13 10 0,11-11 0,-1 0 0,0 0 0,-1-1 0,1-1 0,-1 1 0,0-2 0,0 0 0,0 0 0,-1-1 0,1 0 0,-21 0 0,-112-4-1365,107 0-5461</inkml:trace>
  <inkml:trace contextRef="#ctx0" brushRef="#br0" timeOffset="3608.94">1032 106 24575,'0'7'0,"0"0"0,1 0 0,-1 0 0,1 0 0,1-1 0,-1 1 0,1-1 0,5 11 0,4 15 0,90 242 0,-35-99 0,-59-151 0,10 24 0,-16-46 0,0 1 0,1-1 0,-1 0 0,0 0 0,1 0 0,-1 0 0,1 0 0,0 0 0,-1 0 0,1 0 0,0 0 0,0-1 0,0 1 0,3 1 0,-4-3 0,0 0 0,0 0 0,0 0 0,-1 0 0,1 0 0,0 0 0,0 0 0,0 0 0,0 0 0,0 0 0,0 0 0,0 0 0,0-1 0,0 1 0,0 0 0,-1-1 0,1 1 0,0-1 0,0 1 0,0-1 0,-1 1 0,1-1 0,0 0 0,-1 1 0,1-1 0,0 0 0,-1 1 0,1-1 0,-1 0 0,1 0 0,-1 0 0,1 0 0,13-32 0,-5 1 0,-2 0 0,-2-1 0,-1 0 0,-1 0 0,-2-39 0,-1 25 0,12-80 0,-5 88-81,-3 13-347,1 1 0,12-39 0,-8 43-6398</inkml:trace>
</inkml:ink>
</file>

<file path=xl/ink/ink3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2-22T23:18:11.56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 0 24575,'0'0'-8191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1-11-16T17:42:20.789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37045 8551 16383 0 0,'0'0'0'0'0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1-11-16T17:42:20.790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20799 14108 16383 0 0,'0'6'0'0'0,"0"16"0"0"0,0 10 0 0 0,7-1 0 0 0,8 2 0 0 0,1 1 0 0 0,5-6 0 0 0,6-6 0 0 0,3-8 0 0 0,4-6 0 0 0,-3-11 0 0 0,-2-11 0 0 0,-5-10 0 0 0,-7-7 0 0 0,-6-5 0 0 0,-5-3 0 0 0,-4-1 0 0 0,5 13 0 0 0,1 23 0 0 0,-1 26 0 0 0,4 22 0 0 0,1 23 0 0 0,5 19 0 0 0,-1 1 0 0 0,-3 6 0 0 0,-3-7 0 0 0,-4-5 0 0 0,-3-10 0 0 0,5-17 0 0 0,0-17 0 0 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1-11-16T17:42:20.791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26032 14267 16383 0 0,'-7'0'0'0'0,"-14"0"0"0"0,-10 0 0 0 0,-6 0 0 0 0,-10 0 0 0 0,-2 0 0 0 0,0 0 0 0 0,2 0 0 0 0,3 0 0 0 0,2 0 0 0 0,3 0 0 0 0,1 0 0 0 0,7 6 0 0 0,9 9 0 0 0,8 8 0 0 0,7 7 0 0 0,4 5 0 0 0,2 2 0 0 0,3 2 0 0 0,12-5 0 0 0,17-10 0 0 0,10-8 0 0 0,10-6 0 0 0,3-6 0 0 0,-2-3 0 0 0,-3-2 0 0 0,-10 6 0 0 0,-11 8 0 0 0,-11 15 0 0 0,-8 10 0 0 0,-12-3 0 0 0,-6 0 0 0 0,-7-6 0 0 0,-7-8 0 0 0,-7-8 0 0 0,-4-5 0 0 0,-2-5 0 0 0,-2-3 0 0 0,-1-1 0 0 0,0-1 0 0 0,1 1 0 0 0,0 0 0 0 0,6 0 0 0 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03T23:52:44.535"/>
    </inkml:context>
    <inkml:brush xml:id="br0">
      <inkml:brushProperty name="width" value="0.1" units="cm"/>
      <inkml:brushProperty name="height" value="0.1" units="cm"/>
      <inkml:brushProperty name="color" value="#66CC00"/>
    </inkml:brush>
  </inkml:definitions>
  <inkml:trace contextRef="#ctx0" brushRef="#br0">18650 7141 16383 0 0,'0'-4'0'0'0,"0"-6"0"0"0,0-5 0 0 0,-4 0 0 0 0,-6 2 0 0 0,-2-1 0 0 0,-2 3 0 0 0,-4 2 0 0 0,1-1 0 0 0,-1 1 0 0 0,-1 2 0 0 0,-3 2 0 0 0,4-2 0 0 0,-1 0 0 0 0,-1 2 0 0 0,-2 0 0 0 0,-1 3 0 0 0,-1 0 0 0 0,-1 2 0 0 0,-1-1 0 0 0,4 6 0 0 0,6 5 0 0 0,1 1 0 0 0,4 4 0 0 0,3 2 0 0 0,3 3 0 0 0,2 3 0 0 0,2 1 0 0 0,1 1 0 0 0,1 1 0 0 0,-1-1 0 0 0,1 1 0 0 0,0-1 0 0 0,3-4 0 0 0,2-1 0 0 0,5-5 0 0 0,-1 0 0 0 0,3-3 0 0 0,0 1 0 0 0,-4 3 0 0 0,3-2 0 0 0,-2 1 0 0 0,-2 2 0 0 0,1-1 0 0 0,5-4 0 0 0,-1 0 0 0 0,2 3 0 0 0,3-2 0 0 0,2-2 0 0 0,3-4 0 0 0,2-3 0 0 0,0-2 0 0 0,-3-5 0 0 0,-1-3 0 0 0,0 0 0 0 0,-4-3 0 0 0,1 0 0 0 0,-4-3 0 0 0,-4-4 0 0 0,-4-3 0 0 0,-2-2 0 0 0,-3-3 0 0 0,0-1 0 0 0,-2 0 0 0 0,0 0 0 0 0,1-1 0 0 0,-1 0 0 0 0,-4 5 0 0 0,-1 2 0 0 0,0-1 0 0 0,-3 4 0 0 0,0-1 0 0 0,-3 4 0 0 0,1-1 0 0 0,2-2 0 0 0,-2 2 0 0 0,1-2 0 0 0,2 3 0 0 0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03T23:52:44.536"/>
    </inkml:context>
    <inkml:brush xml:id="br0">
      <inkml:brushProperty name="width" value="0.1" units="cm"/>
      <inkml:brushProperty name="height" value="0.1" units="cm"/>
      <inkml:brushProperty name="color" value="#66CC00"/>
    </inkml:brush>
  </inkml:definitions>
  <inkml:trace contextRef="#ctx0" brushRef="#br0">22089 2024 16383 0 0,'-4'0'0'0'0,"-6"0"0"0"0,-6 0 0 0 0,-4 0 0 0 0,-4 0 0 0 0,-1 0 0 0 0,-1 0 0 0 0,-1 0 0 0 0,0 0 0 0 0,1 0 0 0 0,0 0 0 0 0,4 4 0 0 0,6 6 0 0 0,6 5 0 0 0,5 4 0 0 0,2 4 0 0 0,3 1 0 0 0,1 2 0 0 0,4-5 0 0 0,2 0 0 0 0,0-1 0 0 0,-2 1 0 0 0,3-3 0 0 0,0 0 0 0 0,3-4 0 0 0,-1 0 0 0 0,3-1 0 0 0,4-4 0 0 0,-2 0 0 0 0,1 0 0 0 0,-1 2 0 0 0,0-1 0 0 0,2-2 0 0 0,3-2 0 0 0,2-3 0 0 0,-3-5 0 0 0,1-7 0 0 0,-5-6 0 0 0,-3-5 0 0 0,-5-3 0 0 0,-3-2 0 0 0,-2-1 0 0 0,-2 0 0 0 0,-1 0 0 0 0,1 0 0 0 0,-1 1 0 0 0,0-1 0 0 0,0 1 0 0 0,1 1 0 0 0,0-1 0 0 0,0 0 0 0 0,0 5 0 0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1-03T23:52:44.537"/>
    </inkml:context>
    <inkml:brush xml:id="br0">
      <inkml:brushProperty name="width" value="0.1" units="cm"/>
      <inkml:brushProperty name="height" value="0.1" units="cm"/>
      <inkml:brushProperty name="color" value="#33CCFF"/>
    </inkml:brush>
  </inkml:definitions>
  <inkml:trace contextRef="#ctx0" brushRef="#br0">23803 1819 16383 0 0,'0'-4'0'0'0,"-4"-2"0"0"0,-6 0 0 0 0,-6 2 0 0 0,-4 1 0 0 0,-3 1 0 0 0,-2 1 0 0 0,0 1 0 0 0,-2 0 0 0 0,1 0 0 0 0,4 4 0 0 0,2 2 0 0 0,-1 0 0 0 0,5 3 0 0 0,-1 0 0 0 0,4 1 0 0 0,-2 1 0 0 0,4 3 0 0 0,2 1 0 0 0,-1 0 0 0 0,1 1 0 0 0,2 2 0 0 0,2 2 0 0 0,2 2 0 0 0,2 0 0 0 0,0 3 0 0 0,2 0 0 0 0,-1-1 0 0 0,0 2 0 0 0,1-1 0 0 0,-1-1 0 0 0,5-3 0 0 0,0-2 0 0 0,5-4 0 0 0,0 1 0 0 0,3-5 0 0 0,3-2 0 0 0,4-4 0 0 0,2-1 0 0 0,2-8 0 0 0,1-1 0 0 0,-3-5 0 0 0,-2 0 0 0 0,-4-4 0 0 0,-4-2 0 0 0,-1 1 0 0 0,-2-2 0 0 0,-2-1 0 0 0,2 2 0 0 0,-1 0 0 0 0,3 2 0 0 0,-1-1 0 0 0,-2-1 0 0 0,-2-3 0 0 0,2 3 0 0 0,0-2 0 0 0,-2 0 0 0 0,-2-2 0 0 0,3-2 0 0 0,1-2 0 0 0,-2 1 0 0 0,-2-2 0 0 0,-1 0 0 0 0,-2 0 0 0 0,0 0 0 0 0,-1 5 0 0 0</inkml:trace>
  <inkml:trace contextRef="#ctx0" brushRef="#br0" timeOffset="36.47">19487 9294 16383 0 0,'-5'0'0'0'0,"0"-4"0"0"0,-5-1 0 0 0,-5-1 0 0 0,1-2 0 0 0,-2-1 0 0 0,2-3 0 0 0,-1 2 0 0 0,2-3 0 0 0,-1 1 0 0 0,-3 3 0 0 0,2-1 0 0 0,-1 0 0 0 0,-2 3 0 0 0,2-2 0 0 0,0 1 0 0 0,-2 1 0 0 0,-3 2 0 0 0,-1 2 0 0 0,-2 1 0 0 0,4-3 0 0 0,0 0 0 0 0,0 1 0 0 0,-1-5 0 0 0,-1 1 0 0 0,-2 1 0 0 0,0 2 0 0 0,-1 1 0 0 0,-1 2 0 0 0,1 1 0 0 0,-1 1 0 0 0,5 5 0 0 0,1 1 0 0 0,5 4 0 0 0,4 5 0 0 0,0-2 0 0 0,2 3 0 0 0,-2-2 0 0 0,1 1 0 0 0,-3-2 0 0 0,2 0 0 0 0,3 4 0 0 0,2 1 0 0 0,-2-1 0 0 0,0 1 0 0 0,2 0 0 0 0,2 3 0 0 0,1 0 0 0 0,1 2 0 0 0,2 2 0 0 0,0-1 0 0 0,0 0 0 0 0,5-2 0 0 0,1-3 0 0 0,4-4 0 0 0,0 1 0 0 0,3-5 0 0 0,-1 2 0 0 0,2-1 0 0 0,-1 0 0 0 0,0-1 0 0 0,0 2 0 0 0,0-3 0 0 0,-1 4 0 0 0,2-3 0 0 0,-2 2 0 0 0,1-1 0 0 0,3-3 0 0 0,3-3 0 0 0,3-2 0 0 0,-3 2 0 0 0,0-1 0 0 0,1 0 0 0 0,1-1 0 0 0,2-1 0 0 0,1-2 0 0 0,1 0 0 0 0,0-1 0 0 0,0-5 0 0 0,1-1 0 0 0,-1 1 0 0 0,1 1 0 0 0,-5-4 0 0 0,-2 1 0 0 0,1 0 0 0 0,-3-2 0 0 0,-1 1 0 0 0,2 1 0 0 0,2 2 0 0 0,2 2 0 0 0,-3-3 0 0 0,-1-1 0 0 0,2 2 0 0 0,1 1 0 0 0,-3-3 0 0 0,0 0 0 0 0,-3-3 0 0 0,0-1 0 0 0,-3 0 0 0 0,-2-5 0 0 0,-4-3 0 0 0,-3-3 0 0 0,-2 0 0 0 0,0-3 0 0 0,-2 0 0 0 0,1 0 0 0 0,-1-1 0 0 0,0 2 0 0 0,-3 3 0 0 0,-7 1 0 0 0,-4 5 0 0 0,-1 1 0 0 0,-1 1 0 0 0,-2 4 0 0 0,1 0 0 0 0,1 1 0 0 0,-2-3 0 0 0,2 0 0 0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amazon.com/Case-Club-Customizable-Polyethylene-Foam/dp/B08ZJYWNBQ/ref=sr_1_4?crid=3FKDY9ABHJ0VI&amp;keywords=foam&amp;qid=1644429037&amp;rnid=2941120011&amp;s=industrial&amp;sprefix=foam%2Caps%2C132&amp;sr=1-4&amp;th=1" TargetMode="External"/><Relationship Id="rId1" Type="http://schemas.openxmlformats.org/officeDocument/2006/relationships/hyperlink" Target="https://www.amazon.com/Eisco-Stainless-Slotted-Masses-Hanger/dp/B01EI61QYK/ref=cm_cr_arp_d_product_top?ie=UTF8" TargetMode="Externa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G7:AH553"/>
  <sheetViews>
    <sheetView tabSelected="1" topLeftCell="I407" zoomScale="77" zoomScaleNormal="77" workbookViewId="0">
      <selection activeCell="Q553" sqref="Q553"/>
    </sheetView>
  </sheetViews>
  <sheetFormatPr defaultRowHeight="15"/>
  <cols>
    <col min="9" max="9" width="17.85546875" customWidth="1"/>
    <col min="10" max="10" width="11" customWidth="1"/>
    <col min="11" max="11" width="10.140625" customWidth="1"/>
    <col min="12" max="12" width="9.85546875" customWidth="1"/>
    <col min="13" max="13" width="9.7109375" customWidth="1"/>
    <col min="14" max="14" width="10.42578125" customWidth="1"/>
    <col min="15" max="15" width="10.140625" customWidth="1"/>
    <col min="16" max="16" width="19" customWidth="1"/>
    <col min="17" max="17" width="18.85546875" customWidth="1"/>
    <col min="18" max="18" width="16.5703125" customWidth="1"/>
    <col min="19" max="19" width="18.140625" customWidth="1"/>
    <col min="20" max="20" width="17.42578125" customWidth="1"/>
    <col min="21" max="21" width="17.85546875" customWidth="1"/>
    <col min="22" max="22" width="16.5703125" customWidth="1"/>
    <col min="27" max="27" width="13.28515625" customWidth="1"/>
    <col min="28" max="28" width="10.5703125" customWidth="1"/>
    <col min="29" max="29" width="12.7109375" customWidth="1"/>
    <col min="30" max="30" width="12.28515625" customWidth="1"/>
    <col min="31" max="31" width="35.42578125" customWidth="1"/>
  </cols>
  <sheetData>
    <row r="7" spans="7:16">
      <c r="G7" s="1">
        <v>44301</v>
      </c>
      <c r="J7" s="76" t="s">
        <v>0</v>
      </c>
      <c r="K7" s="76"/>
      <c r="L7" s="76"/>
      <c r="M7" s="76"/>
      <c r="N7" s="76"/>
    </row>
    <row r="8" spans="7:16">
      <c r="I8" s="29" t="s">
        <v>1</v>
      </c>
      <c r="J8" s="29">
        <v>1</v>
      </c>
      <c r="K8" s="29">
        <v>2</v>
      </c>
      <c r="L8" s="29">
        <v>3</v>
      </c>
      <c r="M8" s="29">
        <v>4</v>
      </c>
      <c r="N8" s="29">
        <v>5</v>
      </c>
    </row>
    <row r="9" spans="7:16">
      <c r="I9" s="2" t="s">
        <v>2</v>
      </c>
    </row>
    <row r="10" spans="7:16">
      <c r="I10" s="3">
        <v>4.9000000000000004</v>
      </c>
      <c r="J10" s="29">
        <v>2.794</v>
      </c>
      <c r="K10" s="29">
        <v>2.7429999999999999</v>
      </c>
      <c r="L10" s="29">
        <v>2.794</v>
      </c>
      <c r="M10" s="29" t="s">
        <v>3</v>
      </c>
      <c r="N10" s="29">
        <v>2.794</v>
      </c>
    </row>
    <row r="11" spans="7:16">
      <c r="I11" s="29">
        <v>4.9000000000000004</v>
      </c>
      <c r="J11" s="29">
        <v>2.794</v>
      </c>
      <c r="K11" s="29" t="s">
        <v>4</v>
      </c>
      <c r="L11" s="29">
        <v>2.794</v>
      </c>
      <c r="M11" s="29" t="s">
        <v>5</v>
      </c>
      <c r="N11" s="29" t="s">
        <v>6</v>
      </c>
    </row>
    <row r="12" spans="7:16">
      <c r="I12" s="29">
        <v>2.4500000000000002</v>
      </c>
      <c r="J12" t="s">
        <v>4</v>
      </c>
    </row>
    <row r="14" spans="7:16">
      <c r="G14" s="1">
        <v>44303</v>
      </c>
    </row>
    <row r="15" spans="7:16">
      <c r="I15" s="4"/>
      <c r="J15" s="84" t="s">
        <v>0</v>
      </c>
      <c r="K15" s="84"/>
      <c r="L15" s="84"/>
      <c r="M15" s="84"/>
      <c r="N15" s="84"/>
    </row>
    <row r="16" spans="7:16">
      <c r="I16" s="26" t="s">
        <v>1</v>
      </c>
      <c r="J16" s="26">
        <v>1</v>
      </c>
      <c r="K16" s="26">
        <v>2</v>
      </c>
      <c r="L16" s="26">
        <v>3</v>
      </c>
      <c r="M16" s="26">
        <v>4</v>
      </c>
      <c r="N16" s="26">
        <v>5</v>
      </c>
      <c r="P16" t="s">
        <v>7</v>
      </c>
    </row>
    <row r="17" spans="7:34">
      <c r="I17" s="5" t="s">
        <v>2</v>
      </c>
      <c r="J17" s="8"/>
      <c r="K17" s="6"/>
      <c r="L17" s="8"/>
      <c r="M17" s="8"/>
      <c r="N17" s="8"/>
    </row>
    <row r="18" spans="7:34">
      <c r="I18" s="7">
        <v>4.9000000000000004</v>
      </c>
      <c r="J18" s="34">
        <f>38.175 - L10</f>
        <v>35.381</v>
      </c>
      <c r="K18" s="34">
        <f>32.482- L10</f>
        <v>29.687999999999999</v>
      </c>
      <c r="L18" s="26">
        <f>30.55 - L10</f>
        <v>27.756</v>
      </c>
      <c r="M18" s="34">
        <f>25.009- L10</f>
        <v>22.215</v>
      </c>
      <c r="N18" s="34">
        <f>27.144- L10</f>
        <v>24.349999999999998</v>
      </c>
    </row>
    <row r="19" spans="7:34">
      <c r="I19" s="33">
        <v>4.9000000000000004</v>
      </c>
      <c r="J19" s="32">
        <f>40.869 - L10</f>
        <v>38.075000000000003</v>
      </c>
      <c r="K19" s="34">
        <f>32.736- 2.79</f>
        <v>29.945999999999998</v>
      </c>
      <c r="L19" s="32">
        <f>26.737 - L10</f>
        <v>23.942999999999998</v>
      </c>
      <c r="M19" s="32">
        <f>31.261- L10</f>
        <v>28.466999999999999</v>
      </c>
      <c r="N19" s="32">
        <f>27.246 - L10</f>
        <v>24.451999999999998</v>
      </c>
      <c r="AB19" t="s">
        <v>8</v>
      </c>
    </row>
    <row r="20" spans="7:34">
      <c r="I20" s="31">
        <v>4.9000000000000004</v>
      </c>
      <c r="J20" s="10">
        <f>41.174 - L10</f>
        <v>38.380000000000003</v>
      </c>
      <c r="K20" s="39">
        <f>34.413- L11</f>
        <v>31.618999999999996</v>
      </c>
      <c r="L20" s="12">
        <f>26.178 - L10</f>
        <v>23.384</v>
      </c>
      <c r="M20" s="9">
        <f>26.127-L11</f>
        <v>23.332999999999998</v>
      </c>
      <c r="N20" s="14">
        <f>27.347 - L10</f>
        <v>24.553000000000001</v>
      </c>
    </row>
    <row r="21" spans="7:34">
      <c r="I21" s="13">
        <v>4.9000000000000004</v>
      </c>
      <c r="J21" s="11">
        <f>38.683 - L11</f>
        <v>35.889000000000003</v>
      </c>
      <c r="K21" s="39">
        <f>34.413- L11</f>
        <v>31.618999999999996</v>
      </c>
      <c r="L21" s="12">
        <f>26.28 - L10</f>
        <v>23.486000000000001</v>
      </c>
      <c r="M21" s="11">
        <f>26.788 - L10</f>
        <v>23.994</v>
      </c>
      <c r="N21" s="35">
        <f>21.4 - L10</f>
        <v>18.605999999999998</v>
      </c>
      <c r="AE21" t="s">
        <v>9</v>
      </c>
    </row>
    <row r="22" spans="7:34">
      <c r="I22" s="33">
        <v>4.9000000000000004</v>
      </c>
      <c r="J22" s="11">
        <f>42.191 - L10</f>
        <v>39.397000000000006</v>
      </c>
      <c r="K22" s="39">
        <f>32.532- 2.794</f>
        <v>29.737999999999996</v>
      </c>
      <c r="L22" s="36">
        <f>25.06- L10</f>
        <v>22.265999999999998</v>
      </c>
      <c r="M22" s="11">
        <f>31.566 - L10</f>
        <v>28.771999999999998</v>
      </c>
      <c r="N22" s="35">
        <f>25.365 - L10</f>
        <v>22.570999999999998</v>
      </c>
      <c r="Z22" t="s">
        <v>10</v>
      </c>
      <c r="AA22">
        <v>3</v>
      </c>
      <c r="AB22">
        <v>3</v>
      </c>
      <c r="AC22">
        <v>0</v>
      </c>
      <c r="AD22">
        <v>0</v>
      </c>
    </row>
    <row r="23" spans="7:34">
      <c r="I23" s="33">
        <v>4.9000000000000004</v>
      </c>
      <c r="J23" s="11">
        <f>37.87 - L10</f>
        <v>35.076000000000001</v>
      </c>
      <c r="K23" s="39">
        <f>35.023- L11</f>
        <v>32.229000000000006</v>
      </c>
      <c r="L23" s="33">
        <v>23.841000000000001</v>
      </c>
      <c r="M23" s="11">
        <f>29.787 - L10</f>
        <v>26.992999999999999</v>
      </c>
      <c r="N23" s="35">
        <f>24.043 - L10</f>
        <v>21.248999999999999</v>
      </c>
      <c r="Z23" s="15"/>
      <c r="AA23" s="8" t="s">
        <v>11</v>
      </c>
      <c r="AB23" s="15">
        <v>2048</v>
      </c>
      <c r="AC23" s="4"/>
    </row>
    <row r="24" spans="7:34">
      <c r="Z24" s="33" t="s">
        <v>12</v>
      </c>
      <c r="AA24" s="26">
        <v>1</v>
      </c>
      <c r="AB24" s="28">
        <v>2</v>
      </c>
      <c r="AC24" s="4">
        <v>3</v>
      </c>
      <c r="AG24" s="29"/>
      <c r="AH24" s="29"/>
    </row>
    <row r="25" spans="7:34">
      <c r="G25" s="1">
        <v>44313</v>
      </c>
      <c r="AA25" t="s">
        <v>13</v>
      </c>
      <c r="AB25">
        <v>543</v>
      </c>
      <c r="AC25" t="s">
        <v>14</v>
      </c>
      <c r="AD25">
        <v>4376</v>
      </c>
    </row>
    <row r="26" spans="7:34">
      <c r="I26" s="15"/>
      <c r="J26" s="84"/>
      <c r="K26" s="84"/>
      <c r="L26" s="84"/>
      <c r="M26" s="84"/>
      <c r="N26" s="84"/>
      <c r="O26" s="84"/>
      <c r="P26" s="84"/>
      <c r="Q26" s="84"/>
    </row>
    <row r="27" spans="7:34">
      <c r="I27" s="26" t="s">
        <v>12</v>
      </c>
      <c r="J27" s="113">
        <v>1</v>
      </c>
      <c r="K27" s="124"/>
      <c r="L27" s="113">
        <v>2</v>
      </c>
      <c r="M27" s="114"/>
      <c r="N27" s="99">
        <v>3</v>
      </c>
      <c r="O27" s="113"/>
      <c r="P27" s="25">
        <v>4</v>
      </c>
      <c r="Q27" s="25">
        <v>5</v>
      </c>
    </row>
    <row r="28" spans="7:34">
      <c r="I28" s="5" t="s">
        <v>15</v>
      </c>
      <c r="J28" s="82" t="s">
        <v>16</v>
      </c>
      <c r="K28" s="83"/>
      <c r="L28" s="83"/>
      <c r="M28" s="83"/>
      <c r="N28" s="83"/>
      <c r="O28" s="83"/>
      <c r="P28" s="83"/>
      <c r="Q28" s="87"/>
      <c r="S28" s="2">
        <v>62353.517999999996</v>
      </c>
    </row>
    <row r="29" spans="7:34">
      <c r="I29" s="7">
        <v>0</v>
      </c>
      <c r="J29" s="96">
        <f xml:space="preserve"> S28 - S28</f>
        <v>0</v>
      </c>
      <c r="K29" s="97"/>
      <c r="L29" s="82">
        <f>S29 - S29</f>
        <v>0</v>
      </c>
      <c r="M29" s="83"/>
      <c r="N29" s="91">
        <f xml:space="preserve"> S30 - S30</f>
        <v>0</v>
      </c>
      <c r="O29" s="96"/>
      <c r="P29" s="25"/>
      <c r="Q29" s="25"/>
      <c r="S29">
        <v>62345.24</v>
      </c>
    </row>
    <row r="30" spans="7:34">
      <c r="I30" s="33">
        <v>100</v>
      </c>
      <c r="J30" s="96">
        <f xml:space="preserve"> S28 - 62267.331</f>
        <v>86.186999999998079</v>
      </c>
      <c r="K30" s="97"/>
      <c r="L30" s="96">
        <f>S29 - 62255.077</f>
        <v>90.163000000000466</v>
      </c>
      <c r="M30" s="115"/>
      <c r="N30" s="91">
        <f>S30 - 62261.225</f>
        <v>91.863000000004831</v>
      </c>
      <c r="O30" s="96"/>
      <c r="P30" s="26"/>
      <c r="Q30" s="26"/>
      <c r="S30">
        <v>62353.088000000003</v>
      </c>
    </row>
    <row r="31" spans="7:34">
      <c r="I31" s="31">
        <v>200</v>
      </c>
      <c r="J31" s="92">
        <f xml:space="preserve"> S28 - 62175.743</f>
        <v>177.77499999999418</v>
      </c>
      <c r="K31" s="98"/>
      <c r="L31" s="92">
        <f>S29 - 62155.066</f>
        <v>190.17399999999907</v>
      </c>
      <c r="M31" s="93"/>
      <c r="N31" s="91">
        <f>S30 - 62167.487</f>
        <v>185.60100000000239</v>
      </c>
      <c r="O31" s="96"/>
      <c r="P31" s="26"/>
      <c r="Q31" s="26"/>
    </row>
    <row r="32" spans="7:34">
      <c r="I32" s="13">
        <v>300</v>
      </c>
      <c r="J32" s="92">
        <f xml:space="preserve"> S28 - 62046.81</f>
        <v>306.70799999999872</v>
      </c>
      <c r="K32" s="98"/>
      <c r="L32" s="92">
        <f>S29  -62056.392</f>
        <v>288.84799999999814</v>
      </c>
      <c r="M32" s="93"/>
      <c r="N32" s="91">
        <f>S30 - 62076.364</f>
        <v>276.72400000000198</v>
      </c>
      <c r="O32" s="96"/>
      <c r="P32" s="26"/>
      <c r="Q32" s="26"/>
    </row>
    <row r="33" spans="7:18">
      <c r="I33" s="33">
        <v>400</v>
      </c>
      <c r="J33" s="92">
        <f xml:space="preserve"> S28 - 61949.659</f>
        <v>403.85899999999674</v>
      </c>
      <c r="K33" s="98"/>
      <c r="L33" s="92">
        <f>S29 - 61960.165</f>
        <v>385.07499999999709</v>
      </c>
      <c r="M33" s="93"/>
      <c r="N33" s="91">
        <f>S30 - 61974.496</f>
        <v>378.59200000000419</v>
      </c>
      <c r="O33" s="96"/>
      <c r="P33" s="26"/>
      <c r="Q33" s="26"/>
    </row>
    <row r="34" spans="7:18">
      <c r="I34" s="31">
        <v>500</v>
      </c>
      <c r="J34" s="92">
        <f xml:space="preserve"> S28 - 61876.751</f>
        <v>476.76699999999983</v>
      </c>
      <c r="K34" s="98"/>
      <c r="L34" s="100">
        <f>S29 - 61862.981</f>
        <v>482.2589999999982</v>
      </c>
      <c r="M34" s="107"/>
      <c r="N34" s="91">
        <f>S30 - 61875.06</f>
        <v>478.0280000000057</v>
      </c>
      <c r="O34" s="96"/>
      <c r="P34" s="26"/>
      <c r="Q34" s="26"/>
    </row>
    <row r="35" spans="7:18">
      <c r="I35" s="33">
        <v>400</v>
      </c>
      <c r="J35" s="82">
        <f xml:space="preserve"> S28 -61964.372</f>
        <v>389.14599999999336</v>
      </c>
      <c r="K35" s="87"/>
      <c r="L35" s="84">
        <f>S29 - 61949.926</f>
        <v>395.31399999999849</v>
      </c>
      <c r="M35" s="84"/>
      <c r="N35" s="91">
        <f>S30 - 61959.243</f>
        <v>393.84500000000116</v>
      </c>
      <c r="O35" s="96"/>
      <c r="P35" s="4"/>
      <c r="Q35" s="4"/>
    </row>
    <row r="36" spans="7:18">
      <c r="I36" s="16">
        <v>300</v>
      </c>
      <c r="J36" s="82">
        <f xml:space="preserve"> S28 -62064.839</f>
        <v>288.67899999999645</v>
      </c>
      <c r="K36" s="87"/>
      <c r="L36" s="84">
        <f>S29 - 62047.09</f>
        <v>298.15000000000146</v>
      </c>
      <c r="M36" s="84"/>
      <c r="N36" s="91">
        <f>S30 - 62063.024</f>
        <v>290.06400000000576</v>
      </c>
      <c r="O36" s="96"/>
      <c r="P36" s="4"/>
      <c r="Q36" s="4"/>
    </row>
    <row r="37" spans="7:18">
      <c r="I37" s="33">
        <v>200</v>
      </c>
      <c r="J37" s="82">
        <f xml:space="preserve"> S28 -62158.927</f>
        <v>194.59099999999307</v>
      </c>
      <c r="K37" s="87"/>
      <c r="L37" s="84">
        <f>S29 - 62145.264</f>
        <v>199.97599999999511</v>
      </c>
      <c r="M37" s="84"/>
      <c r="N37" s="91">
        <f>S30 - 62158.253</f>
        <v>194.8350000000064</v>
      </c>
      <c r="O37" s="96"/>
      <c r="P37" s="4"/>
      <c r="Q37" s="4"/>
    </row>
    <row r="38" spans="7:18">
      <c r="I38" s="33">
        <v>100</v>
      </c>
      <c r="J38" s="82">
        <f xml:space="preserve"> S28 -62251.412</f>
        <v>102.10599999999977</v>
      </c>
      <c r="K38" s="87"/>
      <c r="L38" s="102">
        <f>S28 - 62258.596</f>
        <v>94.921999999998661</v>
      </c>
      <c r="M38" s="102"/>
      <c r="N38" s="91">
        <f>S30 - 62255.568</f>
        <v>97.520000000004075</v>
      </c>
      <c r="O38" s="96"/>
      <c r="P38" s="4"/>
      <c r="Q38" s="4"/>
    </row>
    <row r="39" spans="7:18">
      <c r="I39" s="17">
        <v>0</v>
      </c>
      <c r="J39" s="82">
        <f xml:space="preserve"> S28 -62341.66</f>
        <v>11.857999999992899</v>
      </c>
      <c r="K39" s="87"/>
      <c r="L39" s="102">
        <f>S29 - 62352.336</f>
        <v>-7.0960000000050059</v>
      </c>
      <c r="M39" s="102"/>
      <c r="N39" s="91">
        <f>S30 - 62349.976</f>
        <v>3.1120000000009895</v>
      </c>
      <c r="O39" s="96"/>
      <c r="P39" s="8"/>
      <c r="Q39" s="8"/>
    </row>
    <row r="40" spans="7:18">
      <c r="I40" s="26">
        <v>500</v>
      </c>
      <c r="J40" s="82"/>
      <c r="K40" s="87"/>
      <c r="L40" s="84"/>
      <c r="M40" s="84"/>
      <c r="N40" s="91">
        <f>S30 - 61874.219</f>
        <v>478.86900000000605</v>
      </c>
      <c r="O40" s="96"/>
      <c r="P40" s="4"/>
      <c r="Q40" s="4"/>
    </row>
    <row r="41" spans="7:18">
      <c r="J41" s="76"/>
      <c r="K41" s="76"/>
      <c r="L41" s="76"/>
      <c r="M41" s="76"/>
      <c r="N41" s="76"/>
      <c r="O41" s="76"/>
    </row>
    <row r="42" spans="7:18">
      <c r="G42" s="1">
        <v>44320</v>
      </c>
      <c r="J42" s="76"/>
      <c r="K42" s="76"/>
      <c r="L42" s="76"/>
      <c r="M42" s="76"/>
      <c r="N42" s="76"/>
      <c r="O42" s="76"/>
    </row>
    <row r="43" spans="7:18">
      <c r="I43" s="15"/>
      <c r="J43" s="84"/>
      <c r="K43" s="84"/>
      <c r="L43" s="84"/>
      <c r="M43" s="84"/>
      <c r="N43" s="84"/>
      <c r="O43" s="84"/>
      <c r="P43" s="84"/>
      <c r="Q43" s="84"/>
    </row>
    <row r="44" spans="7:18">
      <c r="I44" s="26" t="s">
        <v>12</v>
      </c>
      <c r="J44" s="113">
        <v>1</v>
      </c>
      <c r="K44" s="124"/>
      <c r="L44" s="113">
        <v>2</v>
      </c>
      <c r="M44" s="114"/>
      <c r="N44" s="99">
        <v>3</v>
      </c>
      <c r="O44" s="113"/>
      <c r="P44" s="25">
        <v>4</v>
      </c>
      <c r="Q44" s="38">
        <v>5</v>
      </c>
      <c r="R44" s="18">
        <v>6</v>
      </c>
    </row>
    <row r="45" spans="7:18">
      <c r="I45" s="5" t="s">
        <v>15</v>
      </c>
      <c r="J45" s="82" t="s">
        <v>17</v>
      </c>
      <c r="K45" s="83"/>
      <c r="L45" s="83"/>
      <c r="M45" s="83"/>
      <c r="N45" s="83"/>
      <c r="O45" s="83"/>
      <c r="P45" s="83"/>
      <c r="Q45" s="83"/>
      <c r="R45" s="19"/>
    </row>
    <row r="46" spans="7:18">
      <c r="I46" s="7">
        <v>0</v>
      </c>
      <c r="J46" s="96">
        <v>0</v>
      </c>
      <c r="K46" s="97"/>
      <c r="L46" s="82">
        <v>0</v>
      </c>
      <c r="M46" s="83"/>
      <c r="N46" s="91">
        <v>0</v>
      </c>
      <c r="O46" s="96"/>
      <c r="P46" s="25">
        <v>0</v>
      </c>
      <c r="Q46" s="38">
        <v>0</v>
      </c>
      <c r="R46" s="18">
        <v>0</v>
      </c>
    </row>
    <row r="47" spans="7:18">
      <c r="I47" s="33">
        <v>500</v>
      </c>
      <c r="J47" s="96">
        <v>501.1</v>
      </c>
      <c r="K47" s="97"/>
      <c r="L47" s="118">
        <v>505.47</v>
      </c>
      <c r="M47" s="119"/>
      <c r="N47" s="91">
        <v>500.26</v>
      </c>
      <c r="O47" s="96"/>
      <c r="P47" s="26">
        <v>499.93</v>
      </c>
      <c r="Q47" s="26">
        <v>499.61</v>
      </c>
      <c r="R47" s="25">
        <v>499.84</v>
      </c>
    </row>
    <row r="48" spans="7:18">
      <c r="I48" s="31">
        <v>400</v>
      </c>
      <c r="J48" s="92">
        <v>400.55</v>
      </c>
      <c r="K48" s="98"/>
      <c r="L48" s="120">
        <v>403.68</v>
      </c>
      <c r="M48" s="121"/>
      <c r="N48" s="91">
        <v>400.19</v>
      </c>
      <c r="O48" s="96"/>
      <c r="P48" s="26">
        <v>399.78</v>
      </c>
      <c r="Q48" s="26">
        <v>399.52</v>
      </c>
      <c r="R48" s="26">
        <v>399.71</v>
      </c>
    </row>
    <row r="49" spans="7:24">
      <c r="I49" s="13">
        <v>300</v>
      </c>
      <c r="J49" s="92">
        <v>300.26</v>
      </c>
      <c r="K49" s="98"/>
      <c r="L49" s="120">
        <v>302.39999999999998</v>
      </c>
      <c r="M49" s="121"/>
      <c r="N49" s="91">
        <v>299.93</v>
      </c>
      <c r="O49" s="96"/>
      <c r="P49" s="26">
        <v>299.31</v>
      </c>
      <c r="Q49" s="26">
        <v>299.54000000000002</v>
      </c>
      <c r="R49" s="26">
        <v>299.77</v>
      </c>
    </row>
    <row r="50" spans="7:24">
      <c r="I50" s="33">
        <v>200</v>
      </c>
      <c r="J50" s="92">
        <v>200.04</v>
      </c>
      <c r="K50" s="98"/>
      <c r="L50" s="120">
        <v>200.86</v>
      </c>
      <c r="M50" s="121"/>
      <c r="N50" s="91">
        <v>199.67</v>
      </c>
      <c r="O50" s="96"/>
      <c r="P50" s="26">
        <v>199.24</v>
      </c>
      <c r="Q50" s="26">
        <v>198.57</v>
      </c>
      <c r="R50" s="26">
        <v>199.63</v>
      </c>
    </row>
    <row r="51" spans="7:24">
      <c r="I51" s="31">
        <v>100</v>
      </c>
      <c r="J51" s="92">
        <v>99.71</v>
      </c>
      <c r="K51" s="98"/>
      <c r="L51" s="122">
        <v>99.51</v>
      </c>
      <c r="M51" s="123"/>
      <c r="N51" s="91">
        <v>99.41</v>
      </c>
      <c r="O51" s="96"/>
      <c r="P51" s="26">
        <v>99.18</v>
      </c>
      <c r="Q51" s="26">
        <v>99.43</v>
      </c>
      <c r="R51" s="26">
        <v>99.41</v>
      </c>
    </row>
    <row r="52" spans="7:24">
      <c r="I52" s="33">
        <v>0</v>
      </c>
      <c r="J52" s="82">
        <v>0</v>
      </c>
      <c r="K52" s="87"/>
      <c r="L52" s="117">
        <v>0</v>
      </c>
      <c r="M52" s="117"/>
      <c r="N52" s="91">
        <v>0</v>
      </c>
      <c r="O52" s="96"/>
      <c r="P52" s="26">
        <v>0</v>
      </c>
      <c r="Q52" s="26">
        <v>0</v>
      </c>
      <c r="R52" s="26">
        <v>0</v>
      </c>
    </row>
    <row r="53" spans="7:24">
      <c r="I53" s="16">
        <v>100</v>
      </c>
      <c r="J53" s="82">
        <v>99.9</v>
      </c>
      <c r="K53" s="87"/>
      <c r="L53" s="117">
        <v>100.25</v>
      </c>
      <c r="M53" s="117"/>
      <c r="N53" s="91">
        <v>99.69</v>
      </c>
      <c r="O53" s="96"/>
      <c r="P53" s="26">
        <v>98.91</v>
      </c>
      <c r="Q53" s="26">
        <v>99.81</v>
      </c>
      <c r="R53" s="26">
        <v>99.45</v>
      </c>
    </row>
    <row r="54" spans="7:24">
      <c r="I54" s="33">
        <v>200</v>
      </c>
      <c r="J54" s="82">
        <v>200.01</v>
      </c>
      <c r="K54" s="87"/>
      <c r="L54" s="117">
        <v>201.43</v>
      </c>
      <c r="M54" s="117"/>
      <c r="N54" s="91">
        <v>199.65</v>
      </c>
      <c r="O54" s="96"/>
      <c r="P54" s="26">
        <v>198.82</v>
      </c>
      <c r="Q54" s="26">
        <v>199.81</v>
      </c>
      <c r="R54" s="26">
        <v>199.41</v>
      </c>
    </row>
    <row r="55" spans="7:24">
      <c r="I55" s="33">
        <v>300</v>
      </c>
      <c r="J55" s="82">
        <v>300.11</v>
      </c>
      <c r="K55" s="87"/>
      <c r="L55" s="116">
        <v>302.51</v>
      </c>
      <c r="M55" s="116"/>
      <c r="N55" s="91">
        <v>299.64</v>
      </c>
      <c r="O55" s="96"/>
      <c r="P55" s="26">
        <v>298.61</v>
      </c>
      <c r="Q55" s="26">
        <v>299.72000000000003</v>
      </c>
      <c r="R55" s="26">
        <v>299.29000000000002</v>
      </c>
    </row>
    <row r="56" spans="7:24">
      <c r="I56" s="17">
        <v>400</v>
      </c>
      <c r="J56" s="82">
        <v>400.24</v>
      </c>
      <c r="K56" s="87"/>
      <c r="L56" s="116">
        <v>403.7</v>
      </c>
      <c r="M56" s="116"/>
      <c r="N56" s="91">
        <v>399.63</v>
      </c>
      <c r="O56" s="96"/>
      <c r="P56" s="27">
        <v>298.51</v>
      </c>
      <c r="Q56" s="27">
        <v>399.43</v>
      </c>
      <c r="R56" s="27">
        <v>399.29</v>
      </c>
    </row>
    <row r="57" spans="7:24">
      <c r="I57" s="26">
        <v>500</v>
      </c>
      <c r="J57" s="82">
        <v>500.99</v>
      </c>
      <c r="K57" s="87"/>
      <c r="L57" s="117">
        <v>504.7</v>
      </c>
      <c r="M57" s="117"/>
      <c r="N57" s="91">
        <v>499.61</v>
      </c>
      <c r="O57" s="96"/>
      <c r="P57" s="26">
        <v>498.21</v>
      </c>
      <c r="Q57" s="26">
        <v>499.46</v>
      </c>
      <c r="R57" s="26">
        <v>498.65</v>
      </c>
    </row>
    <row r="59" spans="7:24">
      <c r="G59" s="1">
        <v>44333</v>
      </c>
    </row>
    <row r="60" spans="7:24">
      <c r="I60" s="15"/>
      <c r="J60" s="84"/>
      <c r="K60" s="84"/>
      <c r="L60" s="84"/>
      <c r="M60" s="84"/>
      <c r="N60" s="84"/>
      <c r="O60" s="84"/>
      <c r="P60" s="84"/>
      <c r="Q60" s="102"/>
    </row>
    <row r="61" spans="7:24">
      <c r="I61" s="26" t="s">
        <v>12</v>
      </c>
      <c r="J61" s="108">
        <v>1</v>
      </c>
      <c r="K61" s="109"/>
      <c r="L61" s="108">
        <v>2</v>
      </c>
      <c r="M61" s="76"/>
      <c r="N61" s="110">
        <v>3</v>
      </c>
      <c r="O61" s="108"/>
      <c r="P61" s="37">
        <v>4</v>
      </c>
      <c r="Q61" s="31">
        <v>5</v>
      </c>
      <c r="R61" s="22">
        <v>6</v>
      </c>
    </row>
    <row r="62" spans="7:24">
      <c r="I62" s="20" t="s">
        <v>15</v>
      </c>
      <c r="J62" s="84" t="s">
        <v>17</v>
      </c>
      <c r="K62" s="84"/>
      <c r="L62" s="84"/>
      <c r="M62" s="84"/>
      <c r="N62" s="84"/>
      <c r="O62" s="84"/>
      <c r="P62" s="84"/>
      <c r="Q62" s="84"/>
      <c r="R62" s="84"/>
    </row>
    <row r="63" spans="7:24">
      <c r="I63" s="7">
        <v>0</v>
      </c>
      <c r="J63" s="106">
        <v>0</v>
      </c>
      <c r="K63" s="112"/>
      <c r="L63" s="113">
        <v>0</v>
      </c>
      <c r="M63" s="114"/>
      <c r="N63" s="105">
        <v>0</v>
      </c>
      <c r="O63" s="106"/>
      <c r="P63" s="38">
        <v>0</v>
      </c>
      <c r="Q63" s="25">
        <v>0</v>
      </c>
      <c r="R63" s="21">
        <v>0</v>
      </c>
    </row>
    <row r="64" spans="7:24">
      <c r="I64" s="33">
        <v>100</v>
      </c>
      <c r="J64" s="96">
        <v>89</v>
      </c>
      <c r="K64" s="97"/>
      <c r="L64" s="96">
        <v>100.12</v>
      </c>
      <c r="M64" s="115"/>
      <c r="N64" s="91">
        <v>100.03</v>
      </c>
      <c r="O64" s="96"/>
      <c r="P64" s="33">
        <v>99.88</v>
      </c>
      <c r="Q64" s="26">
        <v>99.75</v>
      </c>
      <c r="R64" s="25">
        <v>98.26</v>
      </c>
      <c r="X64" t="s">
        <v>18</v>
      </c>
    </row>
    <row r="65" spans="7:18">
      <c r="I65" s="31">
        <v>200</v>
      </c>
      <c r="J65" s="92">
        <v>176</v>
      </c>
      <c r="K65" s="98"/>
      <c r="L65" s="92">
        <v>200.03</v>
      </c>
      <c r="M65" s="93"/>
      <c r="N65" s="91">
        <v>200.08</v>
      </c>
      <c r="O65" s="96"/>
      <c r="P65" s="33">
        <v>200.22</v>
      </c>
      <c r="Q65" s="26">
        <v>199.35</v>
      </c>
      <c r="R65" s="26">
        <v>198.55</v>
      </c>
    </row>
    <row r="66" spans="7:18">
      <c r="I66" s="13">
        <v>500</v>
      </c>
      <c r="J66" s="92">
        <v>445</v>
      </c>
      <c r="K66" s="98"/>
      <c r="L66" s="92">
        <v>497.87</v>
      </c>
      <c r="M66" s="93"/>
      <c r="N66" s="91">
        <v>500.91</v>
      </c>
      <c r="O66" s="96"/>
      <c r="P66" s="33">
        <v>500.39</v>
      </c>
      <c r="Q66" s="26">
        <v>499.49</v>
      </c>
      <c r="R66" s="26">
        <v>501.04</v>
      </c>
    </row>
    <row r="67" spans="7:18">
      <c r="I67" s="33">
        <v>1000</v>
      </c>
      <c r="J67" s="92">
        <v>872</v>
      </c>
      <c r="K67" s="98"/>
      <c r="L67" s="92">
        <v>1001.85</v>
      </c>
      <c r="M67" s="93"/>
      <c r="N67" s="91">
        <v>1009.17</v>
      </c>
      <c r="O67" s="96"/>
      <c r="P67" s="33">
        <v>1005.79</v>
      </c>
      <c r="Q67" s="26">
        <v>1001.33</v>
      </c>
      <c r="R67" s="26">
        <v>1004.5</v>
      </c>
    </row>
    <row r="68" spans="7:18">
      <c r="I68" s="31">
        <v>1200</v>
      </c>
      <c r="J68" s="92">
        <v>1070</v>
      </c>
      <c r="K68" s="98"/>
      <c r="L68" s="100">
        <v>1202.03</v>
      </c>
      <c r="M68" s="107"/>
      <c r="N68" s="91">
        <v>1207.47</v>
      </c>
      <c r="O68" s="96"/>
      <c r="P68" s="33">
        <v>1206.1500000000001</v>
      </c>
      <c r="Q68" s="26">
        <v>1201.82</v>
      </c>
      <c r="R68" s="26">
        <v>1204.3699999999999</v>
      </c>
    </row>
    <row r="69" spans="7:18">
      <c r="I69" s="33">
        <v>1500</v>
      </c>
      <c r="J69" s="82">
        <v>1320</v>
      </c>
      <c r="K69" s="87"/>
      <c r="L69" s="84">
        <v>1501.36</v>
      </c>
      <c r="M69" s="84"/>
      <c r="N69" s="91">
        <v>1504.54</v>
      </c>
      <c r="O69" s="96"/>
      <c r="P69" s="33">
        <v>1507.83</v>
      </c>
      <c r="Q69" s="26">
        <v>1504.03</v>
      </c>
      <c r="R69" s="26">
        <v>1507.19</v>
      </c>
    </row>
    <row r="70" spans="7:18">
      <c r="I70" s="16">
        <v>1200</v>
      </c>
      <c r="J70" s="82"/>
      <c r="K70" s="87"/>
      <c r="L70" s="84">
        <v>1201.4100000000001</v>
      </c>
      <c r="M70" s="84"/>
      <c r="N70" s="91">
        <v>1202.3800000000001</v>
      </c>
      <c r="O70" s="96"/>
      <c r="P70" s="33">
        <v>1216.02</v>
      </c>
      <c r="Q70" s="26">
        <v>1205.3800000000001</v>
      </c>
      <c r="R70" s="26">
        <v>1205.4100000000001</v>
      </c>
    </row>
    <row r="71" spans="7:18">
      <c r="I71" s="33">
        <v>1000</v>
      </c>
      <c r="J71" s="82"/>
      <c r="K71" s="87"/>
      <c r="L71" s="84">
        <v>999.19</v>
      </c>
      <c r="M71" s="84"/>
      <c r="N71" s="91">
        <v>1001.86</v>
      </c>
      <c r="O71" s="96"/>
      <c r="P71" s="33">
        <v>1019.08</v>
      </c>
      <c r="Q71" s="26">
        <v>1003.52</v>
      </c>
      <c r="R71" s="26">
        <v>1003.12</v>
      </c>
    </row>
    <row r="72" spans="7:18">
      <c r="I72" s="33">
        <v>500</v>
      </c>
      <c r="J72" s="82"/>
      <c r="K72" s="87"/>
      <c r="L72" s="102">
        <v>504.56</v>
      </c>
      <c r="M72" s="102"/>
      <c r="N72" s="91">
        <v>498.76</v>
      </c>
      <c r="O72" s="96"/>
      <c r="P72" s="33">
        <v>502.86</v>
      </c>
      <c r="Q72" s="26">
        <v>501.4</v>
      </c>
      <c r="R72" s="26">
        <v>499.48</v>
      </c>
    </row>
    <row r="73" spans="7:18">
      <c r="I73" s="17">
        <v>200</v>
      </c>
      <c r="J73" s="82"/>
      <c r="K73" s="87"/>
      <c r="L73" s="102">
        <v>200.03</v>
      </c>
      <c r="M73" s="102"/>
      <c r="N73" s="91">
        <v>197.82</v>
      </c>
      <c r="O73" s="96"/>
      <c r="P73" s="31">
        <v>200.44</v>
      </c>
      <c r="Q73" s="26">
        <v>199.64</v>
      </c>
      <c r="R73" s="27">
        <v>197.56</v>
      </c>
    </row>
    <row r="74" spans="7:18">
      <c r="I74" s="27">
        <v>100</v>
      </c>
      <c r="J74" s="100"/>
      <c r="K74" s="101"/>
      <c r="L74" s="102">
        <v>99.73</v>
      </c>
      <c r="M74" s="102"/>
      <c r="N74" s="103">
        <v>98.91</v>
      </c>
      <c r="O74" s="104"/>
      <c r="P74" s="31">
        <v>100.32</v>
      </c>
      <c r="Q74" s="27">
        <v>99.61</v>
      </c>
      <c r="R74" s="27">
        <v>97.8</v>
      </c>
    </row>
    <row r="75" spans="7:18">
      <c r="I75" s="26">
        <v>0</v>
      </c>
      <c r="J75" s="84"/>
      <c r="K75" s="84"/>
      <c r="L75" s="84">
        <v>0</v>
      </c>
      <c r="M75" s="84"/>
      <c r="N75" s="84">
        <v>0</v>
      </c>
      <c r="O75" s="84"/>
      <c r="P75" s="26">
        <v>0</v>
      </c>
      <c r="Q75" s="33">
        <v>0</v>
      </c>
      <c r="R75" s="26">
        <v>0</v>
      </c>
    </row>
    <row r="76" spans="7:18">
      <c r="L76" s="107" t="s">
        <v>19</v>
      </c>
      <c r="M76" s="107"/>
    </row>
    <row r="77" spans="7:18">
      <c r="G77" s="1">
        <v>44336</v>
      </c>
      <c r="Q77" s="1">
        <v>44339</v>
      </c>
    </row>
    <row r="78" spans="7:18">
      <c r="I78" s="15"/>
      <c r="J78" s="84"/>
      <c r="K78" s="84"/>
      <c r="L78" s="84"/>
      <c r="M78" s="84"/>
      <c r="N78" s="84"/>
      <c r="O78" s="84"/>
      <c r="P78" s="84"/>
      <c r="Q78" s="102"/>
    </row>
    <row r="79" spans="7:18">
      <c r="I79" s="26" t="s">
        <v>12</v>
      </c>
      <c r="J79" s="108">
        <v>1</v>
      </c>
      <c r="K79" s="109"/>
      <c r="L79" s="108">
        <v>2</v>
      </c>
      <c r="M79" s="76"/>
      <c r="N79" s="110">
        <v>3</v>
      </c>
      <c r="O79" s="108"/>
      <c r="P79" s="37">
        <v>4</v>
      </c>
      <c r="Q79" s="31">
        <v>5</v>
      </c>
      <c r="R79" s="22">
        <v>6</v>
      </c>
    </row>
    <row r="80" spans="7:18">
      <c r="I80" s="20" t="s">
        <v>15</v>
      </c>
      <c r="J80" s="84" t="s">
        <v>17</v>
      </c>
      <c r="K80" s="84"/>
      <c r="L80" s="84"/>
      <c r="M80" s="84"/>
      <c r="N80" s="84"/>
      <c r="O80" s="84"/>
      <c r="P80" s="84"/>
      <c r="Q80" s="84"/>
      <c r="R80" s="84"/>
    </row>
    <row r="81" spans="7:18">
      <c r="I81" s="7">
        <v>0</v>
      </c>
      <c r="J81" s="106">
        <v>0</v>
      </c>
      <c r="K81" s="112"/>
      <c r="L81" s="113">
        <v>0.13</v>
      </c>
      <c r="M81" s="114"/>
      <c r="N81" s="105">
        <v>-0.26</v>
      </c>
      <c r="O81" s="106"/>
      <c r="P81" s="38">
        <v>7.0000000000000007E-2</v>
      </c>
      <c r="Q81" s="25">
        <v>-0.32</v>
      </c>
      <c r="R81" s="21">
        <v>-0.22</v>
      </c>
    </row>
    <row r="82" spans="7:18">
      <c r="I82" s="33">
        <v>100</v>
      </c>
      <c r="J82" s="96">
        <v>92.31</v>
      </c>
      <c r="K82" s="97"/>
      <c r="L82" s="96">
        <v>91.63</v>
      </c>
      <c r="M82" s="115"/>
      <c r="N82" s="91">
        <v>92.48</v>
      </c>
      <c r="O82" s="96"/>
      <c r="P82" s="33">
        <v>93.6</v>
      </c>
      <c r="Q82" s="26">
        <v>104.71</v>
      </c>
      <c r="R82" s="25">
        <v>105.41</v>
      </c>
    </row>
    <row r="83" spans="7:18">
      <c r="I83" s="31">
        <v>200</v>
      </c>
      <c r="J83" s="92">
        <v>183.54</v>
      </c>
      <c r="K83" s="98"/>
      <c r="L83" s="92">
        <v>183.6</v>
      </c>
      <c r="M83" s="93"/>
      <c r="N83" s="91">
        <v>184.86</v>
      </c>
      <c r="O83" s="96"/>
      <c r="P83" s="33">
        <v>187.55</v>
      </c>
      <c r="Q83" s="26">
        <v>210.32</v>
      </c>
      <c r="R83" s="26">
        <v>210.99</v>
      </c>
    </row>
    <row r="84" spans="7:18">
      <c r="I84" s="13">
        <v>500</v>
      </c>
      <c r="J84" s="92">
        <v>460.71</v>
      </c>
      <c r="K84" s="98"/>
      <c r="L84" s="92">
        <v>461.03</v>
      </c>
      <c r="M84" s="93"/>
      <c r="N84" s="91">
        <v>462.99</v>
      </c>
      <c r="O84" s="96"/>
      <c r="P84" s="33">
        <v>467.93</v>
      </c>
      <c r="Q84" s="26">
        <v>527.66999999999996</v>
      </c>
      <c r="R84" s="26">
        <v>527.94000000000005</v>
      </c>
    </row>
    <row r="85" spans="7:18">
      <c r="I85" s="33">
        <v>1000</v>
      </c>
      <c r="J85" s="92">
        <v>918.77</v>
      </c>
      <c r="K85" s="98"/>
      <c r="L85" s="92">
        <v>924.19</v>
      </c>
      <c r="M85" s="93"/>
      <c r="N85" s="91">
        <v>924.72</v>
      </c>
      <c r="O85" s="96"/>
      <c r="P85" s="33">
        <v>934.51</v>
      </c>
      <c r="Q85" s="26">
        <v>1055.3399999999999</v>
      </c>
      <c r="R85" s="26">
        <v>1057.4100000000001</v>
      </c>
    </row>
    <row r="86" spans="7:18">
      <c r="I86" s="31">
        <v>1200</v>
      </c>
      <c r="J86" s="92">
        <v>1101.82</v>
      </c>
      <c r="K86" s="98"/>
      <c r="L86" s="100">
        <v>1104.3</v>
      </c>
      <c r="M86" s="107"/>
      <c r="N86" s="103">
        <v>1107.57</v>
      </c>
      <c r="O86" s="104"/>
      <c r="P86" s="31">
        <v>1119.8800000000001</v>
      </c>
      <c r="Q86" s="27">
        <v>1267.5999999999999</v>
      </c>
      <c r="R86" s="27">
        <v>1268.48</v>
      </c>
    </row>
    <row r="87" spans="7:18">
      <c r="I87" s="33">
        <v>1500</v>
      </c>
      <c r="J87" s="82">
        <v>1388.41</v>
      </c>
      <c r="K87" s="87"/>
      <c r="L87" s="84">
        <v>1386.41</v>
      </c>
      <c r="M87" s="82"/>
      <c r="N87" s="91">
        <v>1386.25</v>
      </c>
      <c r="O87" s="91"/>
      <c r="P87" s="26">
        <v>1398.77</v>
      </c>
      <c r="Q87" s="26">
        <v>1584.65</v>
      </c>
      <c r="R87" s="26">
        <v>1586.61</v>
      </c>
    </row>
    <row r="88" spans="7:18">
      <c r="I88" s="16">
        <v>1200</v>
      </c>
      <c r="J88" s="82">
        <v>1113.6400000000001</v>
      </c>
      <c r="K88" s="87"/>
      <c r="L88" s="84">
        <v>1107.02</v>
      </c>
      <c r="M88" s="82"/>
      <c r="N88" s="91">
        <v>1106.2</v>
      </c>
      <c r="O88" s="91"/>
      <c r="P88" s="24">
        <v>1119.4100000000001</v>
      </c>
      <c r="Q88" s="24">
        <v>1265.53</v>
      </c>
      <c r="R88" s="26">
        <v>1268.72</v>
      </c>
    </row>
    <row r="89" spans="7:18">
      <c r="I89" s="33">
        <v>1000</v>
      </c>
      <c r="J89" s="82">
        <v>926.22</v>
      </c>
      <c r="K89" s="87"/>
      <c r="L89" s="84">
        <v>923.26</v>
      </c>
      <c r="M89" s="84"/>
      <c r="N89" s="105">
        <v>919.26</v>
      </c>
      <c r="O89" s="106"/>
      <c r="P89" s="38">
        <v>933.32</v>
      </c>
      <c r="Q89" s="25">
        <v>1054.6099999999999</v>
      </c>
      <c r="R89" s="25">
        <v>1057.1500000000001</v>
      </c>
    </row>
    <row r="90" spans="7:18">
      <c r="I90" s="33">
        <v>500</v>
      </c>
      <c r="J90" s="82">
        <v>462.35</v>
      </c>
      <c r="K90" s="87"/>
      <c r="L90" s="102">
        <v>461.65</v>
      </c>
      <c r="M90" s="102"/>
      <c r="N90" s="91">
        <v>459.59</v>
      </c>
      <c r="O90" s="96"/>
      <c r="P90" s="33">
        <v>464.72</v>
      </c>
      <c r="Q90" s="26">
        <v>525.82000000000005</v>
      </c>
      <c r="R90" s="26">
        <v>527.64</v>
      </c>
    </row>
    <row r="91" spans="7:18">
      <c r="I91" s="17">
        <v>200</v>
      </c>
      <c r="J91" s="82">
        <v>184</v>
      </c>
      <c r="K91" s="87"/>
      <c r="L91" s="102">
        <v>183.29</v>
      </c>
      <c r="M91" s="102"/>
      <c r="N91" s="91">
        <v>182.81</v>
      </c>
      <c r="O91" s="96"/>
      <c r="P91" s="31">
        <v>185.66</v>
      </c>
      <c r="Q91" s="26">
        <v>208.25</v>
      </c>
      <c r="R91" s="27">
        <v>210.26</v>
      </c>
    </row>
    <row r="92" spans="7:18">
      <c r="I92" s="27">
        <v>100</v>
      </c>
      <c r="J92" s="100">
        <v>90.71</v>
      </c>
      <c r="K92" s="101"/>
      <c r="L92" s="102">
        <v>90.76</v>
      </c>
      <c r="M92" s="102"/>
      <c r="N92" s="103">
        <v>90.73</v>
      </c>
      <c r="O92" s="104"/>
      <c r="P92" s="31">
        <v>93.11</v>
      </c>
      <c r="Q92" s="27">
        <v>102.49</v>
      </c>
      <c r="R92" s="27">
        <v>104.1</v>
      </c>
    </row>
    <row r="93" spans="7:18">
      <c r="I93" s="26">
        <v>0</v>
      </c>
      <c r="J93" s="84">
        <v>-1.74</v>
      </c>
      <c r="K93" s="84"/>
      <c r="L93" s="84">
        <v>-1.81</v>
      </c>
      <c r="M93" s="84"/>
      <c r="N93" s="84">
        <v>-1.58</v>
      </c>
      <c r="O93" s="84"/>
      <c r="P93" s="26">
        <v>0</v>
      </c>
      <c r="Q93" s="33">
        <v>-3.17</v>
      </c>
      <c r="R93" s="26">
        <v>-1.66</v>
      </c>
    </row>
    <row r="94" spans="7:18">
      <c r="J94" s="107"/>
      <c r="K94" s="107"/>
      <c r="L94" s="107"/>
      <c r="M94" s="107"/>
      <c r="N94" s="107" t="s">
        <v>20</v>
      </c>
      <c r="O94" s="107"/>
      <c r="P94" s="23" t="s">
        <v>21</v>
      </c>
      <c r="Q94" s="23" t="s">
        <v>22</v>
      </c>
      <c r="R94" t="s">
        <v>23</v>
      </c>
    </row>
    <row r="95" spans="7:18">
      <c r="G95" s="1">
        <v>44446</v>
      </c>
    </row>
    <row r="96" spans="7:18">
      <c r="I96" s="15"/>
      <c r="J96" s="84"/>
      <c r="K96" s="84"/>
      <c r="L96" s="84"/>
      <c r="M96" s="84"/>
      <c r="N96" s="84"/>
      <c r="O96" s="84"/>
      <c r="P96" s="84"/>
      <c r="Q96" s="102"/>
    </row>
    <row r="97" spans="9:18">
      <c r="I97" s="26" t="s">
        <v>12</v>
      </c>
      <c r="J97" s="108">
        <v>1</v>
      </c>
      <c r="K97" s="109"/>
      <c r="L97" s="108">
        <v>2</v>
      </c>
      <c r="M97" s="76"/>
      <c r="N97" s="110">
        <v>3</v>
      </c>
      <c r="O97" s="108"/>
      <c r="P97" s="37">
        <v>4</v>
      </c>
      <c r="Q97" s="31">
        <v>5</v>
      </c>
      <c r="R97" s="22">
        <v>6</v>
      </c>
    </row>
    <row r="98" spans="9:18">
      <c r="I98" s="20" t="s">
        <v>15</v>
      </c>
      <c r="J98" s="84" t="s">
        <v>17</v>
      </c>
      <c r="K98" s="84"/>
      <c r="L98" s="84"/>
      <c r="M98" s="84"/>
      <c r="N98" s="84"/>
      <c r="O98" s="84"/>
      <c r="P98" s="84"/>
      <c r="Q98" s="84"/>
      <c r="R98" s="84"/>
    </row>
    <row r="99" spans="9:18">
      <c r="I99" s="7">
        <v>0</v>
      </c>
      <c r="J99" s="106">
        <v>0</v>
      </c>
      <c r="K99" s="112"/>
      <c r="L99" s="113">
        <v>0</v>
      </c>
      <c r="M99" s="114"/>
      <c r="N99" s="105">
        <v>0</v>
      </c>
      <c r="O99" s="106"/>
      <c r="P99" s="38">
        <v>0</v>
      </c>
      <c r="Q99" s="25">
        <v>0</v>
      </c>
      <c r="R99" s="21">
        <v>0</v>
      </c>
    </row>
    <row r="100" spans="9:18">
      <c r="I100" s="33">
        <v>100</v>
      </c>
      <c r="J100" s="96">
        <v>100.15</v>
      </c>
      <c r="K100" s="97"/>
      <c r="L100" s="96">
        <v>99.93</v>
      </c>
      <c r="M100" s="115"/>
      <c r="N100" s="91">
        <v>96.1</v>
      </c>
      <c r="O100" s="96"/>
      <c r="P100" s="33">
        <v>99.62</v>
      </c>
      <c r="Q100" s="26">
        <v>99.57</v>
      </c>
      <c r="R100" s="25">
        <v>99.06</v>
      </c>
    </row>
    <row r="101" spans="9:18">
      <c r="I101" s="31">
        <v>200</v>
      </c>
      <c r="J101" s="92">
        <v>199.96</v>
      </c>
      <c r="K101" s="98"/>
      <c r="L101" s="92">
        <v>200.01</v>
      </c>
      <c r="M101" s="93"/>
      <c r="N101" s="91">
        <v>197.6</v>
      </c>
      <c r="O101" s="96"/>
      <c r="P101" s="33">
        <v>199.35</v>
      </c>
      <c r="Q101" s="26">
        <v>199.11</v>
      </c>
      <c r="R101" s="26">
        <v>198.06</v>
      </c>
    </row>
    <row r="102" spans="9:18">
      <c r="I102" s="13">
        <v>500</v>
      </c>
      <c r="J102" s="92">
        <v>500.43</v>
      </c>
      <c r="K102" s="98"/>
      <c r="L102" s="92">
        <v>500.09</v>
      </c>
      <c r="M102" s="93"/>
      <c r="N102" s="91">
        <v>497.34</v>
      </c>
      <c r="O102" s="96"/>
      <c r="P102" s="33">
        <v>499.18</v>
      </c>
      <c r="Q102" s="26">
        <v>499.26</v>
      </c>
      <c r="R102" s="26">
        <v>495.77</v>
      </c>
    </row>
    <row r="103" spans="9:18">
      <c r="I103" s="33">
        <v>1000</v>
      </c>
      <c r="J103" s="92">
        <v>1000.89</v>
      </c>
      <c r="K103" s="98"/>
      <c r="L103" s="92">
        <v>1000.37</v>
      </c>
      <c r="M103" s="93"/>
      <c r="N103" s="91">
        <v>998.7</v>
      </c>
      <c r="O103" s="96"/>
      <c r="P103" s="33">
        <v>996.83</v>
      </c>
      <c r="Q103" s="26">
        <v>999.9</v>
      </c>
      <c r="R103" s="26">
        <v>991.73</v>
      </c>
    </row>
    <row r="104" spans="9:18">
      <c r="I104" s="31">
        <v>1200</v>
      </c>
      <c r="J104" s="92">
        <v>1200.75</v>
      </c>
      <c r="K104" s="98"/>
      <c r="L104" s="100">
        <v>1201.47</v>
      </c>
      <c r="M104" s="107"/>
      <c r="N104" s="103">
        <v>1198.43</v>
      </c>
      <c r="O104" s="104"/>
      <c r="P104" s="31">
        <v>1190.75</v>
      </c>
      <c r="Q104" s="27">
        <v>1200.54</v>
      </c>
      <c r="R104" s="27">
        <v>1190.1500000000001</v>
      </c>
    </row>
    <row r="105" spans="9:18">
      <c r="I105" s="33">
        <v>1500</v>
      </c>
      <c r="J105" s="82">
        <v>1500.34</v>
      </c>
      <c r="K105" s="87"/>
      <c r="L105" s="84">
        <v>1500.69</v>
      </c>
      <c r="M105" s="82"/>
      <c r="N105" s="91">
        <v>1499.18</v>
      </c>
      <c r="O105" s="91"/>
      <c r="P105" s="26">
        <v>1490.34</v>
      </c>
      <c r="Q105" s="26">
        <v>1502.55</v>
      </c>
      <c r="R105" s="26">
        <v>1486.77</v>
      </c>
    </row>
    <row r="106" spans="9:18">
      <c r="I106" s="16">
        <v>1200</v>
      </c>
      <c r="J106" s="82">
        <v>1199.98</v>
      </c>
      <c r="K106" s="87"/>
      <c r="L106" s="84">
        <v>1199.95</v>
      </c>
      <c r="M106" s="82"/>
      <c r="N106" s="91">
        <v>1199.22</v>
      </c>
      <c r="O106" s="91"/>
      <c r="P106" s="24">
        <v>1190.3900000000001</v>
      </c>
      <c r="Q106" s="24">
        <v>1201.8900000000001</v>
      </c>
      <c r="R106" s="26">
        <v>1188.77</v>
      </c>
    </row>
    <row r="107" spans="9:18">
      <c r="I107" s="33">
        <v>1000</v>
      </c>
      <c r="J107" s="82">
        <v>999.43</v>
      </c>
      <c r="K107" s="87"/>
      <c r="L107" s="84">
        <v>1000.07</v>
      </c>
      <c r="M107" s="84"/>
      <c r="N107" s="105">
        <v>999.8</v>
      </c>
      <c r="O107" s="106"/>
      <c r="P107" s="38">
        <v>990.53</v>
      </c>
      <c r="Q107" s="25">
        <v>1001.74</v>
      </c>
      <c r="R107" s="25">
        <v>990.32</v>
      </c>
    </row>
    <row r="108" spans="9:18">
      <c r="I108" s="33">
        <v>500</v>
      </c>
      <c r="J108" s="82">
        <v>498.2</v>
      </c>
      <c r="K108" s="87"/>
      <c r="L108" s="102">
        <v>498.85</v>
      </c>
      <c r="M108" s="102"/>
      <c r="N108" s="91">
        <v>498.59</v>
      </c>
      <c r="O108" s="96"/>
      <c r="P108" s="33">
        <v>493.48</v>
      </c>
      <c r="Q108" s="26">
        <v>500.12</v>
      </c>
      <c r="R108" s="26">
        <v>494.53</v>
      </c>
    </row>
    <row r="109" spans="9:18">
      <c r="I109" s="17">
        <v>200</v>
      </c>
      <c r="J109" s="82">
        <v>198.52</v>
      </c>
      <c r="K109" s="87"/>
      <c r="L109" s="102">
        <v>199.43</v>
      </c>
      <c r="M109" s="102"/>
      <c r="N109" s="91">
        <v>198.33</v>
      </c>
      <c r="O109" s="96"/>
      <c r="P109" s="31">
        <v>194.03</v>
      </c>
      <c r="Q109" s="26">
        <v>200.07</v>
      </c>
      <c r="R109" s="27">
        <v>195.27</v>
      </c>
    </row>
    <row r="110" spans="9:18">
      <c r="I110" s="27">
        <v>100</v>
      </c>
      <c r="J110" s="100">
        <v>97.86</v>
      </c>
      <c r="K110" s="101"/>
      <c r="L110" s="102">
        <v>99.35</v>
      </c>
      <c r="M110" s="102"/>
      <c r="N110" s="103">
        <v>97.82</v>
      </c>
      <c r="O110" s="104"/>
      <c r="P110" s="31">
        <v>93.31</v>
      </c>
      <c r="Q110" s="27">
        <v>99.77</v>
      </c>
      <c r="R110" s="27">
        <v>95.39</v>
      </c>
    </row>
    <row r="111" spans="9:18">
      <c r="I111" s="26">
        <v>0</v>
      </c>
      <c r="J111" s="84">
        <v>0</v>
      </c>
      <c r="K111" s="84"/>
      <c r="L111" s="84">
        <v>0</v>
      </c>
      <c r="M111" s="84"/>
      <c r="N111" s="84">
        <v>0</v>
      </c>
      <c r="O111" s="84"/>
      <c r="P111" s="26">
        <v>0</v>
      </c>
      <c r="Q111" s="33">
        <v>0</v>
      </c>
      <c r="R111" s="26">
        <v>0</v>
      </c>
    </row>
    <row r="112" spans="9:18">
      <c r="J112" s="107" t="s">
        <v>21</v>
      </c>
      <c r="K112" s="107"/>
      <c r="L112" s="107" t="s">
        <v>21</v>
      </c>
      <c r="M112" s="107"/>
      <c r="N112" s="107" t="s">
        <v>21</v>
      </c>
      <c r="O112" s="107"/>
      <c r="P112" t="s">
        <v>21</v>
      </c>
      <c r="Q112" t="s">
        <v>21</v>
      </c>
    </row>
    <row r="114" spans="7:20">
      <c r="G114" s="1">
        <v>44476</v>
      </c>
      <c r="S114" s="30" t="s">
        <v>24</v>
      </c>
      <c r="T114" t="s">
        <v>25</v>
      </c>
    </row>
    <row r="115" spans="7:20">
      <c r="I115" s="15"/>
      <c r="J115" s="84"/>
      <c r="K115" s="84"/>
      <c r="L115" s="84"/>
      <c r="M115" s="84"/>
      <c r="N115" s="84"/>
      <c r="O115" s="84"/>
      <c r="P115" s="84"/>
      <c r="Q115" s="102"/>
      <c r="S115" t="s">
        <v>26</v>
      </c>
    </row>
    <row r="116" spans="7:20">
      <c r="I116" s="26" t="s">
        <v>12</v>
      </c>
      <c r="J116" s="108">
        <v>1</v>
      </c>
      <c r="K116" s="109"/>
      <c r="L116" s="108">
        <v>2</v>
      </c>
      <c r="M116" s="76"/>
      <c r="N116" s="110">
        <v>3</v>
      </c>
      <c r="O116" s="108"/>
      <c r="P116" s="37">
        <v>4</v>
      </c>
      <c r="Q116" s="31">
        <v>5</v>
      </c>
      <c r="R116" s="22">
        <v>6</v>
      </c>
    </row>
    <row r="117" spans="7:20">
      <c r="I117" s="20" t="s">
        <v>15</v>
      </c>
      <c r="J117" s="84" t="s">
        <v>17</v>
      </c>
      <c r="K117" s="84"/>
      <c r="L117" s="84"/>
      <c r="M117" s="84"/>
      <c r="N117" s="84"/>
      <c r="O117" s="84"/>
      <c r="P117" s="84"/>
      <c r="Q117" s="84"/>
      <c r="R117" s="84"/>
    </row>
    <row r="118" spans="7:20">
      <c r="I118" s="7">
        <v>0</v>
      </c>
      <c r="J118" s="111">
        <v>0</v>
      </c>
      <c r="K118" s="112"/>
      <c r="L118" s="113">
        <v>0</v>
      </c>
      <c r="M118" s="114"/>
      <c r="N118" s="105">
        <v>0</v>
      </c>
      <c r="O118" s="106"/>
      <c r="P118" s="38">
        <v>0</v>
      </c>
      <c r="Q118" s="25"/>
      <c r="R118" s="21"/>
    </row>
    <row r="119" spans="7:20">
      <c r="G119" s="4"/>
      <c r="I119" s="33">
        <v>100</v>
      </c>
      <c r="J119" s="89">
        <v>99.16</v>
      </c>
      <c r="K119" s="97"/>
      <c r="L119" s="96">
        <v>97.84</v>
      </c>
      <c r="M119" s="115"/>
      <c r="N119" s="91">
        <v>102.14</v>
      </c>
      <c r="O119" s="96"/>
      <c r="P119" s="33">
        <v>90.92</v>
      </c>
      <c r="Q119" s="26"/>
      <c r="R119" s="25"/>
    </row>
    <row r="120" spans="7:20">
      <c r="I120" s="31">
        <v>200</v>
      </c>
      <c r="J120" s="85">
        <v>198.62</v>
      </c>
      <c r="K120" s="98"/>
      <c r="L120" s="92">
        <v>198.4</v>
      </c>
      <c r="M120" s="93"/>
      <c r="N120" s="91">
        <v>197.98</v>
      </c>
      <c r="O120" s="96"/>
      <c r="P120" s="33">
        <v>193.43</v>
      </c>
      <c r="Q120" s="26"/>
      <c r="R120" s="26"/>
    </row>
    <row r="121" spans="7:20">
      <c r="I121" s="13">
        <v>300</v>
      </c>
      <c r="J121" s="85">
        <v>300.95999999999998</v>
      </c>
      <c r="K121" s="98"/>
      <c r="L121" s="92">
        <v>297.70999999999998</v>
      </c>
      <c r="M121" s="93"/>
      <c r="N121" s="91">
        <v>302.14999999999998</v>
      </c>
      <c r="O121" s="96"/>
      <c r="P121" s="33">
        <v>291.41000000000003</v>
      </c>
      <c r="Q121" s="26"/>
      <c r="R121" s="26"/>
    </row>
    <row r="122" spans="7:20">
      <c r="I122" s="33">
        <v>400</v>
      </c>
      <c r="J122" s="85">
        <v>400.08</v>
      </c>
      <c r="K122" s="98"/>
      <c r="L122" s="92">
        <v>397.9</v>
      </c>
      <c r="M122" s="93"/>
      <c r="N122" s="91">
        <v>398.45</v>
      </c>
      <c r="O122" s="96"/>
      <c r="P122" s="33">
        <v>383.72</v>
      </c>
      <c r="Q122" s="26"/>
      <c r="R122" s="26"/>
    </row>
    <row r="123" spans="7:20">
      <c r="I123" s="31">
        <v>500</v>
      </c>
      <c r="J123" s="85">
        <v>500.73</v>
      </c>
      <c r="K123" s="98"/>
      <c r="L123" s="100">
        <v>498.16</v>
      </c>
      <c r="M123" s="107"/>
      <c r="N123" s="103">
        <v>501.4</v>
      </c>
      <c r="O123" s="104"/>
      <c r="P123" s="31">
        <v>493.81</v>
      </c>
      <c r="Q123" s="27"/>
      <c r="R123" s="27"/>
    </row>
    <row r="124" spans="7:20">
      <c r="I124" s="33">
        <v>400</v>
      </c>
      <c r="J124" s="82">
        <v>399.51</v>
      </c>
      <c r="K124" s="87"/>
      <c r="L124" s="84">
        <v>397.71</v>
      </c>
      <c r="M124" s="82"/>
      <c r="N124" s="91">
        <v>416.71</v>
      </c>
      <c r="O124" s="91"/>
      <c r="P124" s="26">
        <v>389.23</v>
      </c>
      <c r="Q124" s="26"/>
      <c r="R124" s="26"/>
    </row>
    <row r="125" spans="7:20">
      <c r="I125" s="16">
        <v>300</v>
      </c>
      <c r="J125" s="82">
        <v>299.04000000000002</v>
      </c>
      <c r="K125" s="87"/>
      <c r="L125" s="84">
        <v>297.27</v>
      </c>
      <c r="M125" s="82"/>
      <c r="N125" s="91">
        <v>313.25</v>
      </c>
      <c r="O125" s="91"/>
      <c r="P125" s="24">
        <v>300.44</v>
      </c>
      <c r="Q125" s="24"/>
      <c r="R125" s="26"/>
    </row>
    <row r="126" spans="7:20">
      <c r="I126" s="33">
        <v>200</v>
      </c>
      <c r="J126" s="82">
        <v>201.64</v>
      </c>
      <c r="K126" s="87"/>
      <c r="L126" s="84">
        <v>196.94</v>
      </c>
      <c r="M126" s="84"/>
      <c r="N126" s="105">
        <v>204.73</v>
      </c>
      <c r="O126" s="106"/>
      <c r="P126" s="38">
        <v>205.57</v>
      </c>
      <c r="Q126" s="25"/>
      <c r="R126" s="25"/>
    </row>
    <row r="127" spans="7:20">
      <c r="I127" s="33">
        <v>100</v>
      </c>
      <c r="J127" s="82">
        <v>100.77</v>
      </c>
      <c r="K127" s="87"/>
      <c r="L127" s="102">
        <v>97.31</v>
      </c>
      <c r="M127" s="102"/>
      <c r="N127" s="91">
        <v>105.81</v>
      </c>
      <c r="O127" s="96"/>
      <c r="P127" s="33">
        <v>90.74</v>
      </c>
      <c r="Q127" s="26"/>
      <c r="R127" s="26"/>
    </row>
    <row r="128" spans="7:20">
      <c r="I128" s="17">
        <v>0</v>
      </c>
      <c r="J128" s="82">
        <v>0</v>
      </c>
      <c r="K128" s="87"/>
      <c r="L128" s="102">
        <v>0</v>
      </c>
      <c r="M128" s="102"/>
      <c r="N128" s="91">
        <v>16.940000000000001</v>
      </c>
      <c r="O128" s="96"/>
      <c r="P128" s="31">
        <v>0</v>
      </c>
      <c r="Q128" s="26"/>
      <c r="R128" s="27"/>
    </row>
    <row r="129" spans="7:18">
      <c r="I129" s="27"/>
      <c r="J129" s="100"/>
      <c r="K129" s="101"/>
      <c r="L129" s="102"/>
      <c r="M129" s="102"/>
      <c r="N129" s="103"/>
      <c r="O129" s="104"/>
      <c r="P129" s="31"/>
      <c r="Q129" s="27"/>
      <c r="R129" s="27"/>
    </row>
    <row r="130" spans="7:18">
      <c r="I130" s="26"/>
      <c r="J130" s="84" t="s">
        <v>27</v>
      </c>
      <c r="K130" s="84"/>
      <c r="L130" s="84" t="s">
        <v>28</v>
      </c>
      <c r="M130" s="84"/>
      <c r="N130" s="84" t="s">
        <v>29</v>
      </c>
      <c r="O130" s="84"/>
      <c r="P130" s="26" t="s">
        <v>30</v>
      </c>
      <c r="Q130" s="33"/>
      <c r="R130" s="26"/>
    </row>
    <row r="131" spans="7:18">
      <c r="J131" s="107"/>
      <c r="K131" s="107"/>
      <c r="L131" s="107"/>
      <c r="M131" s="107"/>
      <c r="N131" s="107"/>
      <c r="O131" s="107"/>
    </row>
    <row r="132" spans="7:18">
      <c r="G132" s="1">
        <v>44481</v>
      </c>
    </row>
    <row r="133" spans="7:18">
      <c r="I133" s="15"/>
      <c r="J133" s="84"/>
      <c r="K133" s="84"/>
      <c r="L133" s="84"/>
      <c r="M133" s="84"/>
      <c r="N133" s="84"/>
      <c r="O133" s="84"/>
      <c r="P133" s="84"/>
      <c r="Q133" s="102"/>
    </row>
    <row r="134" spans="7:18">
      <c r="I134" s="26" t="s">
        <v>12</v>
      </c>
      <c r="J134" s="108">
        <v>1</v>
      </c>
      <c r="K134" s="109"/>
      <c r="L134" s="108">
        <v>2</v>
      </c>
      <c r="M134" s="76"/>
      <c r="N134" s="110">
        <v>3</v>
      </c>
      <c r="O134" s="108"/>
      <c r="P134" s="37">
        <v>4</v>
      </c>
      <c r="Q134" s="31">
        <v>5</v>
      </c>
      <c r="R134" s="22">
        <v>6</v>
      </c>
    </row>
    <row r="135" spans="7:18">
      <c r="I135" s="20" t="s">
        <v>15</v>
      </c>
      <c r="J135" s="84" t="s">
        <v>17</v>
      </c>
      <c r="K135" s="84"/>
      <c r="L135" s="84"/>
      <c r="M135" s="84"/>
      <c r="N135" s="84"/>
      <c r="O135" s="84"/>
      <c r="P135" s="84"/>
      <c r="Q135" s="84"/>
      <c r="R135" s="84"/>
    </row>
    <row r="136" spans="7:18">
      <c r="I136" s="7">
        <v>0</v>
      </c>
      <c r="J136" s="111">
        <v>0</v>
      </c>
      <c r="K136" s="112"/>
      <c r="L136" s="113">
        <v>0</v>
      </c>
      <c r="M136" s="114"/>
      <c r="N136" s="105">
        <v>0</v>
      </c>
      <c r="O136" s="106"/>
      <c r="P136" s="38">
        <v>0</v>
      </c>
      <c r="Q136" s="25"/>
      <c r="R136" s="21"/>
    </row>
    <row r="137" spans="7:18">
      <c r="I137" s="33">
        <v>100</v>
      </c>
      <c r="J137" s="89">
        <v>104.339</v>
      </c>
      <c r="K137" s="97"/>
      <c r="L137" s="96">
        <v>99.509</v>
      </c>
      <c r="M137" s="115"/>
      <c r="N137" s="91">
        <v>116.038</v>
      </c>
      <c r="O137" s="96"/>
      <c r="P137" s="33">
        <v>100.273</v>
      </c>
      <c r="Q137" s="26"/>
      <c r="R137" s="25"/>
    </row>
    <row r="138" spans="7:18">
      <c r="I138" s="31">
        <v>200</v>
      </c>
      <c r="J138" s="85">
        <v>209.654</v>
      </c>
      <c r="K138" s="98"/>
      <c r="L138" s="92">
        <v>199.18700000000001</v>
      </c>
      <c r="M138" s="93"/>
      <c r="N138" s="91">
        <v>223.548</v>
      </c>
      <c r="O138" s="96"/>
      <c r="P138" s="33">
        <v>195.12899999999999</v>
      </c>
      <c r="Q138" s="26"/>
      <c r="R138" s="26"/>
    </row>
    <row r="139" spans="7:18">
      <c r="I139" s="13">
        <v>500</v>
      </c>
      <c r="J139" s="85">
        <v>469.03699999999998</v>
      </c>
      <c r="K139" s="98"/>
      <c r="L139" s="92">
        <v>497.77499999999998</v>
      </c>
      <c r="M139" s="93"/>
      <c r="N139" s="91">
        <v>530.57100000000003</v>
      </c>
      <c r="O139" s="96"/>
      <c r="P139" s="33">
        <v>486.685</v>
      </c>
      <c r="Q139" s="26"/>
      <c r="R139" s="26"/>
    </row>
    <row r="140" spans="7:18">
      <c r="I140" s="33">
        <v>1000</v>
      </c>
      <c r="J140" s="85">
        <v>924.62599999999998</v>
      </c>
      <c r="K140" s="98"/>
      <c r="L140" s="92">
        <v>995.77499999999998</v>
      </c>
      <c r="M140" s="93"/>
      <c r="N140" s="91">
        <v>974.87900000000002</v>
      </c>
      <c r="O140" s="96"/>
      <c r="P140" s="33">
        <v>978.26900000000001</v>
      </c>
      <c r="Q140" s="26"/>
      <c r="R140" s="26"/>
    </row>
    <row r="141" spans="7:18">
      <c r="I141" s="31">
        <v>1200</v>
      </c>
      <c r="J141" s="85">
        <v>1217.3340000000001</v>
      </c>
      <c r="K141" s="98"/>
      <c r="L141" s="100">
        <v>1194.9490000000001</v>
      </c>
      <c r="M141" s="107"/>
      <c r="N141" s="103">
        <v>1155.5160000000001</v>
      </c>
      <c r="O141" s="104"/>
      <c r="P141" s="31">
        <v>1176.2080000000001</v>
      </c>
      <c r="Q141" s="27"/>
      <c r="R141" s="27"/>
    </row>
    <row r="142" spans="7:18">
      <c r="I142" s="33">
        <v>1500</v>
      </c>
      <c r="J142" s="82">
        <v>1383.6869999999999</v>
      </c>
      <c r="K142" s="87"/>
      <c r="L142" s="84">
        <v>1493.8040000000001</v>
      </c>
      <c r="M142" s="82"/>
      <c r="N142" s="91">
        <v>1553.23</v>
      </c>
      <c r="O142" s="91"/>
      <c r="P142" s="26">
        <v>1447.749</v>
      </c>
      <c r="Q142" s="26"/>
      <c r="R142" s="26"/>
    </row>
    <row r="143" spans="7:18">
      <c r="I143" s="16">
        <v>1200</v>
      </c>
      <c r="J143" s="82">
        <v>1284.453</v>
      </c>
      <c r="K143" s="87"/>
      <c r="L143" s="84">
        <v>1194.713</v>
      </c>
      <c r="M143" s="82"/>
      <c r="N143" s="91">
        <v>1251.943</v>
      </c>
      <c r="O143" s="91"/>
      <c r="P143" s="24">
        <v>1186.903</v>
      </c>
      <c r="Q143" s="24"/>
      <c r="R143" s="26"/>
    </row>
    <row r="144" spans="7:18">
      <c r="I144" s="33">
        <v>1000</v>
      </c>
      <c r="J144" s="82">
        <v>1078.558</v>
      </c>
      <c r="K144" s="87"/>
      <c r="L144" s="84">
        <v>995.26700000000005</v>
      </c>
      <c r="M144" s="84"/>
      <c r="N144" s="105">
        <v>1047.768</v>
      </c>
      <c r="O144" s="106"/>
      <c r="P144" s="38">
        <v>983.50599999999997</v>
      </c>
      <c r="Q144" s="25"/>
      <c r="R144" s="25"/>
    </row>
    <row r="145" spans="7:18">
      <c r="I145" s="33">
        <v>500</v>
      </c>
      <c r="J145" s="82">
        <v>518.95000000000005</v>
      </c>
      <c r="K145" s="87"/>
      <c r="L145" s="102">
        <v>496.66</v>
      </c>
      <c r="M145" s="102"/>
      <c r="N145" s="91">
        <v>513.41700000000003</v>
      </c>
      <c r="O145" s="96"/>
      <c r="P145" s="33">
        <v>496.43400000000003</v>
      </c>
      <c r="Q145" s="26"/>
      <c r="R145" s="26"/>
    </row>
    <row r="146" spans="7:18">
      <c r="I146" s="17">
        <v>200</v>
      </c>
      <c r="J146" s="82">
        <v>251.601</v>
      </c>
      <c r="K146" s="87"/>
      <c r="L146" s="102">
        <v>198.119</v>
      </c>
      <c r="M146" s="102"/>
      <c r="N146" s="91">
        <v>224.33199999999999</v>
      </c>
      <c r="O146" s="96"/>
      <c r="P146" s="31">
        <v>201.18799999999999</v>
      </c>
      <c r="Q146" s="26"/>
      <c r="R146" s="27"/>
    </row>
    <row r="147" spans="7:18">
      <c r="I147" s="27">
        <v>100</v>
      </c>
      <c r="J147" s="100">
        <v>57.088999999999999</v>
      </c>
      <c r="K147" s="101"/>
      <c r="L147" s="102">
        <v>97.998999999999995</v>
      </c>
      <c r="M147" s="102"/>
      <c r="N147" s="103">
        <v>126.58199999999999</v>
      </c>
      <c r="O147" s="104"/>
      <c r="P147" s="31">
        <v>106.637</v>
      </c>
      <c r="Q147" s="27"/>
      <c r="R147" s="27"/>
    </row>
    <row r="148" spans="7:18">
      <c r="I148" s="26">
        <v>0</v>
      </c>
      <c r="J148" s="84">
        <v>0</v>
      </c>
      <c r="K148" s="84"/>
      <c r="L148" s="84"/>
      <c r="M148" s="84"/>
      <c r="N148" s="84">
        <v>33.677999999999997</v>
      </c>
      <c r="O148" s="84"/>
      <c r="P148" s="26">
        <v>0</v>
      </c>
      <c r="Q148" s="33"/>
      <c r="R148" s="26"/>
    </row>
    <row r="149" spans="7:18">
      <c r="J149" t="s">
        <v>31</v>
      </c>
      <c r="L149" t="s">
        <v>28</v>
      </c>
      <c r="N149" t="s">
        <v>31</v>
      </c>
      <c r="P149" t="s">
        <v>32</v>
      </c>
    </row>
    <row r="151" spans="7:18">
      <c r="G151" s="1">
        <v>44485</v>
      </c>
    </row>
    <row r="152" spans="7:18">
      <c r="I152" s="40" t="s">
        <v>33</v>
      </c>
      <c r="J152" s="87"/>
      <c r="K152" s="84"/>
      <c r="L152" s="84"/>
      <c r="M152" s="84"/>
      <c r="N152" s="84"/>
      <c r="O152" s="84"/>
      <c r="P152" s="84"/>
      <c r="Q152" s="102"/>
    </row>
    <row r="153" spans="7:18">
      <c r="I153" s="25" t="s">
        <v>12</v>
      </c>
      <c r="J153" s="108">
        <v>1</v>
      </c>
      <c r="K153" s="109"/>
      <c r="L153" s="108">
        <v>2</v>
      </c>
      <c r="M153" s="76"/>
      <c r="N153" s="110">
        <v>3</v>
      </c>
      <c r="O153" s="108"/>
      <c r="P153" s="37">
        <v>4</v>
      </c>
      <c r="Q153" s="31">
        <v>5</v>
      </c>
      <c r="R153" s="22">
        <v>6</v>
      </c>
    </row>
    <row r="154" spans="7:18">
      <c r="I154" s="20" t="s">
        <v>15</v>
      </c>
      <c r="J154" s="84" t="s">
        <v>17</v>
      </c>
      <c r="K154" s="84"/>
      <c r="L154" s="84"/>
      <c r="M154" s="84"/>
      <c r="N154" s="84"/>
      <c r="O154" s="84"/>
      <c r="P154" s="84"/>
      <c r="Q154" s="84"/>
      <c r="R154" s="84"/>
    </row>
    <row r="155" spans="7:18">
      <c r="I155" s="7">
        <v>0</v>
      </c>
      <c r="J155" s="111">
        <v>0</v>
      </c>
      <c r="K155" s="112"/>
      <c r="L155" s="113">
        <v>1E-3</v>
      </c>
      <c r="M155" s="114"/>
      <c r="N155" s="105">
        <v>0.14799999999999999</v>
      </c>
      <c r="O155" s="106"/>
      <c r="P155" s="38">
        <v>0</v>
      </c>
      <c r="Q155" s="25">
        <v>0</v>
      </c>
      <c r="R155" s="21">
        <v>3.5999999999999997E-2</v>
      </c>
    </row>
    <row r="156" spans="7:18">
      <c r="I156" s="33">
        <v>100</v>
      </c>
      <c r="J156" s="89">
        <v>74.421999999999997</v>
      </c>
      <c r="K156" s="97"/>
      <c r="L156" s="96">
        <v>84.292000000000002</v>
      </c>
      <c r="M156" s="115"/>
      <c r="N156" s="91">
        <v>90.105999999999995</v>
      </c>
      <c r="O156" s="96"/>
      <c r="P156" s="33">
        <v>90.238</v>
      </c>
      <c r="Q156" s="26">
        <v>98.018000000000001</v>
      </c>
      <c r="R156" s="25">
        <v>99.960999999999999</v>
      </c>
    </row>
    <row r="157" spans="7:18">
      <c r="I157" s="31">
        <v>200</v>
      </c>
      <c r="J157" s="85">
        <v>186.68899999999999</v>
      </c>
      <c r="K157" s="98"/>
      <c r="L157" s="92">
        <v>187.607</v>
      </c>
      <c r="M157" s="93"/>
      <c r="N157" s="91">
        <v>180.59800000000001</v>
      </c>
      <c r="O157" s="96"/>
      <c r="P157" s="33">
        <v>174.61799999999999</v>
      </c>
      <c r="Q157" s="26">
        <v>192.56</v>
      </c>
      <c r="R157" s="26">
        <v>197.785</v>
      </c>
    </row>
    <row r="158" spans="7:18">
      <c r="I158" s="13">
        <v>500</v>
      </c>
      <c r="J158" s="85">
        <v>470.61</v>
      </c>
      <c r="K158" s="98"/>
      <c r="L158" s="92">
        <v>491.15</v>
      </c>
      <c r="M158" s="93"/>
      <c r="N158" s="91">
        <v>487.82499999999999</v>
      </c>
      <c r="O158" s="96"/>
      <c r="P158" s="33">
        <v>517.51599999999996</v>
      </c>
      <c r="Q158" s="26">
        <v>494.09899999999999</v>
      </c>
      <c r="R158" s="26">
        <v>495.20600000000002</v>
      </c>
    </row>
    <row r="159" spans="7:18">
      <c r="I159" s="33">
        <v>1000</v>
      </c>
      <c r="J159" s="85">
        <v>941.21900000000005</v>
      </c>
      <c r="K159" s="98"/>
      <c r="L159" s="92">
        <v>996.98599999999999</v>
      </c>
      <c r="M159" s="93"/>
      <c r="N159" s="91">
        <v>979.38</v>
      </c>
      <c r="O159" s="96"/>
      <c r="P159" s="33">
        <v>1014.783</v>
      </c>
      <c r="Q159" s="26">
        <v>992.75400000000002</v>
      </c>
      <c r="R159" s="26">
        <v>982.43</v>
      </c>
    </row>
    <row r="160" spans="7:18">
      <c r="I160" s="31">
        <v>1200</v>
      </c>
      <c r="J160" s="85">
        <v>1138.9390000000001</v>
      </c>
      <c r="K160" s="98"/>
      <c r="L160" s="100">
        <v>1193.403</v>
      </c>
      <c r="M160" s="107"/>
      <c r="N160" s="103">
        <v>1158.876</v>
      </c>
      <c r="O160" s="104"/>
      <c r="P160" s="31">
        <v>1186.5619999999999</v>
      </c>
      <c r="Q160" s="27">
        <v>1189.7639999999999</v>
      </c>
      <c r="R160" s="27">
        <v>1180.527</v>
      </c>
    </row>
    <row r="161" spans="9:18">
      <c r="I161" s="33">
        <v>1500</v>
      </c>
      <c r="J161" s="82">
        <v>1444.34</v>
      </c>
      <c r="K161" s="87"/>
      <c r="L161" s="84">
        <v>1498.4269999999999</v>
      </c>
      <c r="M161" s="82"/>
      <c r="N161" s="91">
        <v>1479.297</v>
      </c>
      <c r="O161" s="91"/>
      <c r="P161" s="26">
        <v>1500.8610000000001</v>
      </c>
      <c r="Q161" s="26">
        <v>1466.89</v>
      </c>
      <c r="R161" s="26">
        <v>1473.2159999999999</v>
      </c>
    </row>
    <row r="162" spans="9:18">
      <c r="I162" s="16">
        <v>1200</v>
      </c>
      <c r="J162" s="82">
        <v>1156.3900000000001</v>
      </c>
      <c r="K162" s="87"/>
      <c r="L162" s="84">
        <v>1196.886</v>
      </c>
      <c r="M162" s="82"/>
      <c r="N162" s="91">
        <v>1174.7170000000001</v>
      </c>
      <c r="O162" s="91"/>
      <c r="P162" s="33">
        <v>1195.0050000000001</v>
      </c>
      <c r="Q162" s="24">
        <v>1184.9169999999999</v>
      </c>
      <c r="R162" s="26">
        <v>1180.027</v>
      </c>
    </row>
    <row r="163" spans="9:18">
      <c r="I163" s="33">
        <v>1000</v>
      </c>
      <c r="J163" s="82">
        <v>970.34100000000001</v>
      </c>
      <c r="K163" s="87"/>
      <c r="L163" s="84">
        <v>1000.5839999999999</v>
      </c>
      <c r="M163" s="84"/>
      <c r="N163" s="105">
        <v>991.10400000000004</v>
      </c>
      <c r="O163" s="106"/>
      <c r="P163" s="31">
        <v>1007.38</v>
      </c>
      <c r="Q163" s="25">
        <v>984.49400000000003</v>
      </c>
      <c r="R163" s="25">
        <v>987.89300000000003</v>
      </c>
    </row>
    <row r="164" spans="9:18">
      <c r="I164" s="33">
        <v>500</v>
      </c>
      <c r="J164" s="82">
        <v>467.89100000000002</v>
      </c>
      <c r="K164" s="87"/>
      <c r="L164" s="102">
        <v>499.27699999999999</v>
      </c>
      <c r="M164" s="102"/>
      <c r="N164" s="91">
        <v>485.30900000000003</v>
      </c>
      <c r="O164" s="96"/>
      <c r="P164" s="33">
        <v>503.93299999999999</v>
      </c>
      <c r="Q164" s="26">
        <v>491.012</v>
      </c>
      <c r="R164" s="26">
        <v>491.11799999999999</v>
      </c>
    </row>
    <row r="165" spans="9:18">
      <c r="I165" s="17">
        <v>200</v>
      </c>
      <c r="J165" s="82">
        <v>164.035</v>
      </c>
      <c r="K165" s="87"/>
      <c r="L165" s="102">
        <v>192.602</v>
      </c>
      <c r="M165" s="102"/>
      <c r="N165" s="91">
        <v>186.93199999999999</v>
      </c>
      <c r="O165" s="96"/>
      <c r="P165" s="31">
        <v>210.3</v>
      </c>
      <c r="Q165" s="26">
        <v>197.35300000000001</v>
      </c>
      <c r="R165" s="27">
        <v>199.08099999999999</v>
      </c>
    </row>
    <row r="166" spans="9:18">
      <c r="I166" s="27">
        <v>100</v>
      </c>
      <c r="J166" s="100">
        <v>63.781999999999996</v>
      </c>
      <c r="K166" s="101"/>
      <c r="L166" s="102">
        <v>106.568</v>
      </c>
      <c r="M166" s="102"/>
      <c r="N166" s="103">
        <v>96.701999999999998</v>
      </c>
      <c r="O166" s="104"/>
      <c r="P166" s="31">
        <v>108.509</v>
      </c>
      <c r="Q166" s="27">
        <v>98.516000000000005</v>
      </c>
      <c r="R166" s="27">
        <v>95.9</v>
      </c>
    </row>
    <row r="167" spans="9:18">
      <c r="I167" s="26">
        <v>0</v>
      </c>
      <c r="J167" s="84">
        <v>0</v>
      </c>
      <c r="K167" s="84"/>
      <c r="L167" s="84">
        <v>14.888999999999999</v>
      </c>
      <c r="M167" s="84"/>
      <c r="N167" s="84">
        <v>4.4249999999999998</v>
      </c>
      <c r="O167" s="84"/>
      <c r="P167" s="26">
        <v>16.341000000000001</v>
      </c>
      <c r="Q167" s="33">
        <v>0</v>
      </c>
      <c r="R167" s="26">
        <v>0</v>
      </c>
    </row>
    <row r="168" spans="9:18">
      <c r="Q168" t="s">
        <v>23</v>
      </c>
      <c r="R168" t="s">
        <v>23</v>
      </c>
    </row>
    <row r="170" spans="9:18">
      <c r="I170" s="40" t="s">
        <v>34</v>
      </c>
      <c r="J170" s="82"/>
      <c r="K170" s="83"/>
      <c r="L170" s="83"/>
      <c r="M170" s="83"/>
      <c r="N170" s="83"/>
      <c r="O170" s="87"/>
      <c r="P170" s="41">
        <v>44486</v>
      </c>
      <c r="Q170" s="8"/>
    </row>
    <row r="171" spans="9:18">
      <c r="I171" s="25" t="s">
        <v>12</v>
      </c>
      <c r="J171" s="108">
        <v>1</v>
      </c>
      <c r="K171" s="109"/>
      <c r="L171" s="108">
        <v>2</v>
      </c>
      <c r="M171" s="76"/>
      <c r="N171" s="110">
        <v>3</v>
      </c>
      <c r="O171" s="108"/>
      <c r="P171" s="37">
        <v>4</v>
      </c>
      <c r="Q171" s="31">
        <v>5</v>
      </c>
      <c r="R171" s="22">
        <v>6</v>
      </c>
    </row>
    <row r="172" spans="9:18">
      <c r="I172" s="20" t="s">
        <v>15</v>
      </c>
      <c r="J172" s="84" t="s">
        <v>17</v>
      </c>
      <c r="K172" s="84"/>
      <c r="L172" s="84"/>
      <c r="M172" s="84"/>
      <c r="N172" s="84"/>
      <c r="O172" s="84"/>
      <c r="P172" s="84"/>
      <c r="Q172" s="84"/>
      <c r="R172" s="84"/>
    </row>
    <row r="173" spans="9:18">
      <c r="I173" s="7">
        <v>0</v>
      </c>
      <c r="J173" s="111">
        <v>3.3000000000000002E-2</v>
      </c>
      <c r="K173" s="112"/>
      <c r="L173" s="113">
        <v>5.0000000000000001E-3</v>
      </c>
      <c r="M173" s="114"/>
      <c r="N173" s="105">
        <v>1.9E-2</v>
      </c>
      <c r="O173" s="106"/>
      <c r="P173" s="38">
        <v>0</v>
      </c>
      <c r="Q173" s="25">
        <v>0</v>
      </c>
      <c r="R173" s="21">
        <v>4.2000000000000003E-2</v>
      </c>
    </row>
    <row r="174" spans="9:18">
      <c r="I174" s="33">
        <v>100</v>
      </c>
      <c r="J174" s="89">
        <v>98.915000000000006</v>
      </c>
      <c r="K174" s="97"/>
      <c r="L174" s="96">
        <v>98.984999999999999</v>
      </c>
      <c r="M174" s="115"/>
      <c r="N174" s="91">
        <v>99.055999999999997</v>
      </c>
      <c r="O174" s="96"/>
      <c r="P174" s="33">
        <v>99.805999999999997</v>
      </c>
      <c r="Q174" s="26">
        <v>99.856999999999999</v>
      </c>
      <c r="R174" s="25">
        <v>100.08799999999999</v>
      </c>
    </row>
    <row r="175" spans="9:18">
      <c r="I175" s="31">
        <v>200</v>
      </c>
      <c r="J175" s="85">
        <v>198.01599999999999</v>
      </c>
      <c r="K175" s="98"/>
      <c r="L175" s="92">
        <v>198.261</v>
      </c>
      <c r="M175" s="93"/>
      <c r="N175" s="91">
        <v>198.36500000000001</v>
      </c>
      <c r="O175" s="96"/>
      <c r="P175" s="33">
        <v>199.59899999999999</v>
      </c>
      <c r="Q175" s="26">
        <v>199.518</v>
      </c>
      <c r="R175" s="26">
        <v>200.095</v>
      </c>
    </row>
    <row r="176" spans="9:18">
      <c r="I176" s="13">
        <v>500</v>
      </c>
      <c r="J176" s="85">
        <v>495.33800000000002</v>
      </c>
      <c r="K176" s="98"/>
      <c r="L176" s="92">
        <v>495.76799999999997</v>
      </c>
      <c r="M176" s="93"/>
      <c r="N176" s="91">
        <v>495.51799999999997</v>
      </c>
      <c r="O176" s="96"/>
      <c r="P176" s="33">
        <v>499.01299999999998</v>
      </c>
      <c r="Q176" s="26">
        <v>499.72300000000001</v>
      </c>
      <c r="R176" s="26">
        <v>500.096</v>
      </c>
    </row>
    <row r="177" spans="7:18">
      <c r="I177" s="33">
        <v>1000</v>
      </c>
      <c r="J177" s="85">
        <v>991.15700000000004</v>
      </c>
      <c r="K177" s="98"/>
      <c r="L177" s="92">
        <v>991.55399999999997</v>
      </c>
      <c r="M177" s="93"/>
      <c r="N177" s="91">
        <v>991.63300000000004</v>
      </c>
      <c r="O177" s="96"/>
      <c r="P177" s="33">
        <v>998.58900000000006</v>
      </c>
      <c r="Q177" s="26">
        <v>1000.256</v>
      </c>
      <c r="R177" s="26">
        <v>1000.2190000000001</v>
      </c>
    </row>
    <row r="178" spans="7:18">
      <c r="I178" s="31">
        <v>1200</v>
      </c>
      <c r="J178" s="85">
        <v>1189.441</v>
      </c>
      <c r="K178" s="98"/>
      <c r="L178" s="100">
        <v>1189.8230000000001</v>
      </c>
      <c r="M178" s="107"/>
      <c r="N178" s="103">
        <v>1190.1320000000001</v>
      </c>
      <c r="O178" s="104"/>
      <c r="P178" s="31">
        <v>1198.3989999999999</v>
      </c>
      <c r="Q178" s="27">
        <v>1200.296</v>
      </c>
      <c r="R178" s="27">
        <v>1200.298</v>
      </c>
    </row>
    <row r="179" spans="7:18">
      <c r="I179" s="33">
        <v>1500</v>
      </c>
      <c r="J179" s="82">
        <v>1487.06</v>
      </c>
      <c r="K179" s="87"/>
      <c r="L179" s="84">
        <v>1487.5160000000001</v>
      </c>
      <c r="M179" s="82"/>
      <c r="N179" s="91">
        <v>1487.345</v>
      </c>
      <c r="O179" s="91"/>
      <c r="P179" s="26">
        <v>1498.329</v>
      </c>
      <c r="Q179" s="26">
        <v>1500.9480000000001</v>
      </c>
      <c r="R179" s="26">
        <v>1501.201</v>
      </c>
    </row>
    <row r="180" spans="7:18">
      <c r="I180" s="16">
        <v>1200</v>
      </c>
      <c r="J180" s="82">
        <v>1189.1110000000001</v>
      </c>
      <c r="K180" s="87"/>
      <c r="L180" s="84">
        <v>1189.8630000000001</v>
      </c>
      <c r="M180" s="82"/>
      <c r="N180" s="91">
        <v>1189.8510000000001</v>
      </c>
      <c r="O180" s="91"/>
      <c r="P180" s="33">
        <v>1198.383</v>
      </c>
      <c r="Q180" s="24">
        <v>1200.184</v>
      </c>
      <c r="R180" s="26">
        <v>1200.3109999999999</v>
      </c>
    </row>
    <row r="181" spans="7:18">
      <c r="I181" s="33">
        <v>1000</v>
      </c>
      <c r="J181" s="82">
        <v>990.61400000000003</v>
      </c>
      <c r="K181" s="87"/>
      <c r="L181" s="84">
        <v>991.42899999999997</v>
      </c>
      <c r="M181" s="84"/>
      <c r="N181" s="105">
        <v>991.55399999999997</v>
      </c>
      <c r="O181" s="106"/>
      <c r="P181" s="31">
        <v>998.41399999999999</v>
      </c>
      <c r="Q181" s="25">
        <v>999.87199999999996</v>
      </c>
      <c r="R181" s="25">
        <v>999.98400000000004</v>
      </c>
    </row>
    <row r="182" spans="7:18">
      <c r="I182" s="33">
        <v>500</v>
      </c>
      <c r="J182" s="82">
        <v>495.19099999999997</v>
      </c>
      <c r="K182" s="87"/>
      <c r="L182" s="102">
        <v>495.82499999999999</v>
      </c>
      <c r="M182" s="102"/>
      <c r="N182" s="91">
        <v>495.00299999999999</v>
      </c>
      <c r="O182" s="96"/>
      <c r="P182" s="33">
        <v>497.94600000000003</v>
      </c>
      <c r="Q182" s="26">
        <v>498.66899999999998</v>
      </c>
      <c r="R182" s="26">
        <v>499.86099999999999</v>
      </c>
    </row>
    <row r="183" spans="7:18">
      <c r="I183" s="17">
        <v>200</v>
      </c>
      <c r="J183" s="82">
        <v>197.125</v>
      </c>
      <c r="K183" s="87"/>
      <c r="L183" s="102">
        <v>197.667</v>
      </c>
      <c r="M183" s="102"/>
      <c r="N183" s="91">
        <v>198.08600000000001</v>
      </c>
      <c r="O183" s="96"/>
      <c r="P183" s="31">
        <v>198.33</v>
      </c>
      <c r="Q183" s="26">
        <v>199.56100000000001</v>
      </c>
      <c r="R183" s="27">
        <v>199.91900000000001</v>
      </c>
    </row>
    <row r="184" spans="7:18">
      <c r="I184" s="27">
        <v>100</v>
      </c>
      <c r="J184" s="100">
        <v>97.697999999999993</v>
      </c>
      <c r="K184" s="101"/>
      <c r="L184" s="102">
        <v>99.043000000000006</v>
      </c>
      <c r="M184" s="102"/>
      <c r="N184" s="103">
        <v>98.703000000000003</v>
      </c>
      <c r="O184" s="104"/>
      <c r="P184" s="31">
        <v>99.078000000000003</v>
      </c>
      <c r="Q184" s="27">
        <v>99.194999999999993</v>
      </c>
      <c r="R184" s="27">
        <v>99.626999999999995</v>
      </c>
    </row>
    <row r="185" spans="7:18">
      <c r="I185" s="26">
        <v>0</v>
      </c>
      <c r="J185" s="84">
        <v>0</v>
      </c>
      <c r="K185" s="84"/>
      <c r="L185" s="84">
        <v>0</v>
      </c>
      <c r="M185" s="84"/>
      <c r="N185" s="84">
        <v>0</v>
      </c>
      <c r="O185" s="84"/>
      <c r="P185" s="26">
        <v>0</v>
      </c>
      <c r="Q185" s="33">
        <v>0</v>
      </c>
      <c r="R185" s="26">
        <v>0</v>
      </c>
    </row>
    <row r="186" spans="7:18">
      <c r="Q186" t="s">
        <v>23</v>
      </c>
      <c r="R186" t="s">
        <v>23</v>
      </c>
    </row>
    <row r="187" spans="7:18">
      <c r="G187" s="41">
        <v>44486</v>
      </c>
    </row>
    <row r="188" spans="7:18">
      <c r="I188" s="40" t="s">
        <v>35</v>
      </c>
      <c r="J188" s="82"/>
      <c r="K188" s="83"/>
      <c r="L188" s="83"/>
      <c r="M188" s="83"/>
      <c r="N188" s="83"/>
      <c r="O188" s="83"/>
      <c r="P188" s="42"/>
      <c r="Q188" s="43"/>
    </row>
    <row r="189" spans="7:18">
      <c r="I189" s="25" t="s">
        <v>12</v>
      </c>
      <c r="J189" s="108">
        <v>1</v>
      </c>
      <c r="K189" s="109"/>
      <c r="L189" s="108">
        <v>2</v>
      </c>
      <c r="M189" s="76"/>
      <c r="N189" s="110">
        <v>3</v>
      </c>
      <c r="O189" s="108"/>
      <c r="P189" s="37">
        <v>4</v>
      </c>
      <c r="Q189" s="31">
        <v>5</v>
      </c>
      <c r="R189" s="22">
        <v>6</v>
      </c>
    </row>
    <row r="190" spans="7:18">
      <c r="I190" s="20" t="s">
        <v>15</v>
      </c>
      <c r="J190" s="84" t="s">
        <v>17</v>
      </c>
      <c r="K190" s="84"/>
      <c r="L190" s="84"/>
      <c r="M190" s="84"/>
      <c r="N190" s="84"/>
      <c r="O190" s="84"/>
      <c r="P190" s="84"/>
      <c r="Q190" s="84"/>
      <c r="R190" s="84"/>
    </row>
    <row r="191" spans="7:18">
      <c r="I191" s="7">
        <v>0</v>
      </c>
      <c r="J191" s="111">
        <v>0</v>
      </c>
      <c r="K191" s="112"/>
      <c r="L191" s="113">
        <v>0</v>
      </c>
      <c r="M191" s="114"/>
      <c r="N191" s="105">
        <v>0.31</v>
      </c>
      <c r="O191" s="106"/>
      <c r="P191" s="38">
        <v>5.8000000000000003E-2</v>
      </c>
      <c r="Q191" s="25">
        <v>0.314</v>
      </c>
      <c r="R191" s="21">
        <v>0.183</v>
      </c>
    </row>
    <row r="192" spans="7:18">
      <c r="I192" s="33">
        <v>100</v>
      </c>
      <c r="J192" s="89">
        <v>88.049000000000007</v>
      </c>
      <c r="K192" s="97"/>
      <c r="L192" s="96">
        <v>92.902000000000001</v>
      </c>
      <c r="M192" s="115"/>
      <c r="N192" s="91">
        <v>90.391000000000005</v>
      </c>
      <c r="O192" s="96"/>
      <c r="P192" s="33">
        <v>95.352999999999994</v>
      </c>
      <c r="Q192" s="26">
        <v>99.346999999999994</v>
      </c>
      <c r="R192" s="25">
        <v>102.849</v>
      </c>
    </row>
    <row r="193" spans="9:18">
      <c r="I193" s="31">
        <v>200</v>
      </c>
      <c r="J193" s="85">
        <v>185.70699999999999</v>
      </c>
      <c r="K193" s="98"/>
      <c r="L193" s="92">
        <v>211.44</v>
      </c>
      <c r="M193" s="93"/>
      <c r="N193" s="91">
        <v>206.71</v>
      </c>
      <c r="O193" s="96"/>
      <c r="P193" s="33">
        <v>204.667</v>
      </c>
      <c r="Q193" s="26">
        <v>199.27199999999999</v>
      </c>
      <c r="R193" s="26">
        <v>204.608</v>
      </c>
    </row>
    <row r="194" spans="9:18">
      <c r="I194" s="13">
        <v>500</v>
      </c>
      <c r="J194" s="85">
        <v>482.83600000000001</v>
      </c>
      <c r="K194" s="98"/>
      <c r="L194" s="92">
        <v>496.12599999999998</v>
      </c>
      <c r="M194" s="93"/>
      <c r="N194" s="91">
        <v>486.62400000000002</v>
      </c>
      <c r="O194" s="96"/>
      <c r="P194" s="33">
        <v>491.49299999999999</v>
      </c>
      <c r="Q194" s="26">
        <v>499.77199999999999</v>
      </c>
      <c r="R194" s="26">
        <v>501.59800000000001</v>
      </c>
    </row>
    <row r="195" spans="9:18">
      <c r="I195" s="33">
        <v>1000</v>
      </c>
      <c r="J195" s="85">
        <v>952.65</v>
      </c>
      <c r="K195" s="98"/>
      <c r="L195" s="92">
        <v>1002.652</v>
      </c>
      <c r="M195" s="93"/>
      <c r="N195" s="91">
        <v>972.51400000000001</v>
      </c>
      <c r="O195" s="96"/>
      <c r="P195" s="33">
        <v>1014.003</v>
      </c>
      <c r="Q195" s="26">
        <v>1010.336</v>
      </c>
      <c r="R195" s="26">
        <v>1012.768</v>
      </c>
    </row>
    <row r="196" spans="9:18">
      <c r="I196" s="31">
        <v>1200</v>
      </c>
      <c r="J196" s="85">
        <v>1176.42</v>
      </c>
      <c r="K196" s="98"/>
      <c r="L196" s="100">
        <v>1215.3599999999999</v>
      </c>
      <c r="M196" s="107"/>
      <c r="N196" s="103">
        <v>1196.5719999999999</v>
      </c>
      <c r="O196" s="104"/>
      <c r="P196" s="31">
        <v>1217.961</v>
      </c>
      <c r="Q196" s="27">
        <v>1196.99</v>
      </c>
      <c r="R196" s="27">
        <v>1208.7850000000001</v>
      </c>
    </row>
    <row r="197" spans="9:18">
      <c r="I197" s="33">
        <v>1500</v>
      </c>
      <c r="J197" s="82">
        <v>1416.837</v>
      </c>
      <c r="K197" s="87"/>
      <c r="L197" s="84">
        <v>1493.673</v>
      </c>
      <c r="M197" s="82"/>
      <c r="N197" s="91">
        <v>1491.9680000000001</v>
      </c>
      <c r="O197" s="91"/>
      <c r="P197" s="26">
        <v>1419.261</v>
      </c>
      <c r="Q197" s="26">
        <v>1491.337</v>
      </c>
      <c r="R197" s="26">
        <v>1511.59</v>
      </c>
    </row>
    <row r="198" spans="9:18">
      <c r="I198" s="16">
        <v>1200</v>
      </c>
      <c r="J198" s="82">
        <v>1180.0250000000001</v>
      </c>
      <c r="K198" s="87"/>
      <c r="L198" s="84">
        <v>1176.9939999999999</v>
      </c>
      <c r="M198" s="82"/>
      <c r="N198" s="91">
        <v>1195.3340000000001</v>
      </c>
      <c r="O198" s="91"/>
      <c r="P198" s="33">
        <v>1192.8389999999999</v>
      </c>
      <c r="Q198" s="24">
        <v>1214.6089999999999</v>
      </c>
      <c r="R198" s="26">
        <v>1207.5909999999999</v>
      </c>
    </row>
    <row r="199" spans="9:18">
      <c r="I199" s="33">
        <v>1000</v>
      </c>
      <c r="J199" s="82">
        <v>998.03300000000002</v>
      </c>
      <c r="K199" s="87"/>
      <c r="L199" s="84">
        <v>989.96</v>
      </c>
      <c r="M199" s="84"/>
      <c r="N199" s="105">
        <v>980.49699999999996</v>
      </c>
      <c r="O199" s="106"/>
      <c r="P199" s="31">
        <v>996.35900000000004</v>
      </c>
      <c r="Q199" s="25">
        <v>1017.225</v>
      </c>
      <c r="R199" s="25">
        <v>1012.85</v>
      </c>
    </row>
    <row r="200" spans="9:18">
      <c r="I200" s="33">
        <v>500</v>
      </c>
      <c r="J200" s="82">
        <v>482.56</v>
      </c>
      <c r="K200" s="87"/>
      <c r="L200" s="102">
        <v>510.65499999999997</v>
      </c>
      <c r="M200" s="102"/>
      <c r="N200" s="91">
        <v>492.01600000000002</v>
      </c>
      <c r="O200" s="96"/>
      <c r="P200" s="33">
        <v>508.78199999999998</v>
      </c>
      <c r="Q200" s="26">
        <v>507.69099999999997</v>
      </c>
      <c r="R200" s="26">
        <v>503.613</v>
      </c>
    </row>
    <row r="201" spans="9:18">
      <c r="I201" s="17">
        <v>200</v>
      </c>
      <c r="J201" s="82">
        <v>128.05600000000001</v>
      </c>
      <c r="K201" s="87"/>
      <c r="L201" s="102">
        <v>196.916</v>
      </c>
      <c r="M201" s="102"/>
      <c r="N201" s="91">
        <v>197.035</v>
      </c>
      <c r="O201" s="96"/>
      <c r="P201" s="31">
        <v>210.626</v>
      </c>
      <c r="Q201" s="26">
        <v>206.24</v>
      </c>
      <c r="R201" s="27">
        <v>196.70099999999999</v>
      </c>
    </row>
    <row r="202" spans="9:18">
      <c r="I202" s="27">
        <v>100</v>
      </c>
      <c r="J202" s="100">
        <v>50.654000000000003</v>
      </c>
      <c r="K202" s="101"/>
      <c r="L202" s="102">
        <v>105.601</v>
      </c>
      <c r="M202" s="102"/>
      <c r="N202" s="103">
        <v>89.632999999999996</v>
      </c>
      <c r="O202" s="104"/>
      <c r="P202" s="31">
        <v>100.247</v>
      </c>
      <c r="Q202" s="27">
        <v>108.239</v>
      </c>
      <c r="R202" s="27">
        <v>95.554000000000002</v>
      </c>
    </row>
    <row r="203" spans="9:18">
      <c r="I203" s="26">
        <v>0</v>
      </c>
      <c r="J203" s="84">
        <v>0</v>
      </c>
      <c r="K203" s="84"/>
      <c r="L203" s="84">
        <v>10.199</v>
      </c>
      <c r="M203" s="84"/>
      <c r="N203" s="84">
        <v>0</v>
      </c>
      <c r="O203" s="84"/>
      <c r="P203" s="26">
        <v>0</v>
      </c>
      <c r="Q203" s="33">
        <v>9.2789999999999999</v>
      </c>
      <c r="R203" s="26">
        <v>0</v>
      </c>
    </row>
    <row r="204" spans="9:18">
      <c r="Q204" t="s">
        <v>23</v>
      </c>
      <c r="R204" t="s">
        <v>23</v>
      </c>
    </row>
    <row r="207" spans="9:18">
      <c r="I207" s="44" t="s">
        <v>36</v>
      </c>
      <c r="J207" s="83"/>
      <c r="K207" s="83"/>
      <c r="L207" s="83"/>
      <c r="M207" s="83"/>
      <c r="N207" s="83"/>
      <c r="O207" s="83"/>
      <c r="P207" s="42"/>
      <c r="Q207" s="43"/>
    </row>
    <row r="208" spans="9:18">
      <c r="I208" s="25" t="s">
        <v>12</v>
      </c>
      <c r="J208" s="108">
        <v>1</v>
      </c>
      <c r="K208" s="109"/>
      <c r="L208" s="108">
        <v>2</v>
      </c>
      <c r="M208" s="76"/>
      <c r="N208" s="110">
        <v>3</v>
      </c>
      <c r="O208" s="108"/>
      <c r="P208" s="37">
        <v>4</v>
      </c>
      <c r="Q208" s="31">
        <v>5</v>
      </c>
      <c r="R208" s="22">
        <v>6</v>
      </c>
    </row>
    <row r="209" spans="9:18">
      <c r="I209" s="20" t="s">
        <v>15</v>
      </c>
      <c r="J209" s="84" t="s">
        <v>17</v>
      </c>
      <c r="K209" s="84"/>
      <c r="L209" s="84"/>
      <c r="M209" s="84"/>
      <c r="N209" s="84"/>
      <c r="O209" s="84"/>
      <c r="P209" s="84"/>
      <c r="Q209" s="84"/>
      <c r="R209" s="84"/>
    </row>
    <row r="210" spans="9:18">
      <c r="I210" s="7">
        <v>0</v>
      </c>
      <c r="J210" s="111">
        <v>1E-3</v>
      </c>
      <c r="K210" s="112"/>
      <c r="L210" s="113">
        <v>7.0000000000000001E-3</v>
      </c>
      <c r="M210" s="114"/>
      <c r="N210" s="105"/>
      <c r="O210" s="106"/>
      <c r="P210" s="38"/>
      <c r="Q210" s="25"/>
      <c r="R210" s="21"/>
    </row>
    <row r="211" spans="9:18">
      <c r="I211" s="33">
        <v>100</v>
      </c>
      <c r="J211" s="89">
        <v>99.709000000000003</v>
      </c>
      <c r="K211" s="97"/>
      <c r="L211" s="96">
        <v>99.82</v>
      </c>
      <c r="M211" s="115"/>
      <c r="N211" s="91"/>
      <c r="O211" s="96"/>
      <c r="P211" s="33"/>
      <c r="Q211" s="26"/>
      <c r="R211" s="25"/>
    </row>
    <row r="212" spans="9:18">
      <c r="I212" s="31">
        <v>200</v>
      </c>
      <c r="J212" s="85">
        <v>199.416</v>
      </c>
      <c r="K212" s="98"/>
      <c r="L212" s="92">
        <v>199.57300000000001</v>
      </c>
      <c r="M212" s="93"/>
      <c r="N212" s="91"/>
      <c r="O212" s="96"/>
      <c r="P212" s="33"/>
      <c r="Q212" s="26"/>
      <c r="R212" s="26"/>
    </row>
    <row r="213" spans="9:18">
      <c r="I213" s="13">
        <v>500</v>
      </c>
      <c r="J213" s="85">
        <v>498.82</v>
      </c>
      <c r="K213" s="98"/>
      <c r="L213" s="92">
        <v>498.93400000000003</v>
      </c>
      <c r="M213" s="93"/>
      <c r="N213" s="91"/>
      <c r="O213" s="96"/>
      <c r="P213" s="33"/>
      <c r="Q213" s="26"/>
      <c r="R213" s="26"/>
    </row>
    <row r="214" spans="9:18">
      <c r="I214" s="33">
        <v>1000</v>
      </c>
      <c r="J214" s="85">
        <v>997.87900000000002</v>
      </c>
      <c r="K214" s="98"/>
      <c r="L214" s="92">
        <v>998.24300000000005</v>
      </c>
      <c r="M214" s="93"/>
      <c r="N214" s="91"/>
      <c r="O214" s="96"/>
      <c r="P214" s="33"/>
      <c r="Q214" s="26"/>
      <c r="R214" s="26"/>
    </row>
    <row r="215" spans="9:18">
      <c r="I215" s="31">
        <v>1200</v>
      </c>
      <c r="J215" s="85">
        <v>1197.3599999999999</v>
      </c>
      <c r="K215" s="98"/>
      <c r="L215" s="100">
        <v>1197.9190000000001</v>
      </c>
      <c r="M215" s="107"/>
      <c r="N215" s="103"/>
      <c r="O215" s="104"/>
      <c r="P215" s="31"/>
      <c r="Q215" s="27"/>
      <c r="R215" s="27"/>
    </row>
    <row r="216" spans="9:18">
      <c r="I216" s="33">
        <v>1500</v>
      </c>
      <c r="J216" s="82">
        <v>1496.825</v>
      </c>
      <c r="K216" s="87"/>
      <c r="L216" s="84">
        <v>1497.444</v>
      </c>
      <c r="M216" s="82"/>
      <c r="N216" s="91"/>
      <c r="O216" s="91"/>
      <c r="P216" s="26"/>
      <c r="Q216" s="26"/>
      <c r="R216" s="26"/>
    </row>
    <row r="217" spans="9:18">
      <c r="I217" s="16">
        <v>1200</v>
      </c>
      <c r="J217" s="82">
        <v>1197.127</v>
      </c>
      <c r="K217" s="87"/>
      <c r="L217" s="84">
        <v>1197.7619999999999</v>
      </c>
      <c r="M217" s="82"/>
      <c r="N217" s="91"/>
      <c r="O217" s="91"/>
      <c r="P217" s="33"/>
      <c r="Q217" s="24"/>
      <c r="R217" s="26"/>
    </row>
    <row r="218" spans="9:18">
      <c r="I218" s="33">
        <v>1000</v>
      </c>
      <c r="J218" s="82">
        <v>997.39200000000005</v>
      </c>
      <c r="K218" s="87"/>
      <c r="L218" s="84">
        <v>998.07799999999997</v>
      </c>
      <c r="M218" s="84"/>
      <c r="N218" s="105"/>
      <c r="O218" s="106"/>
      <c r="P218" s="31"/>
      <c r="Q218" s="25"/>
      <c r="R218" s="25"/>
    </row>
    <row r="219" spans="9:18">
      <c r="I219" s="33">
        <v>500</v>
      </c>
      <c r="J219" s="82">
        <v>498.69499999999999</v>
      </c>
      <c r="K219" s="87"/>
      <c r="L219" s="102">
        <v>499.08699999999999</v>
      </c>
      <c r="M219" s="102"/>
      <c r="N219" s="91"/>
      <c r="O219" s="96"/>
      <c r="P219" s="33"/>
      <c r="Q219" s="26"/>
      <c r="R219" s="26"/>
    </row>
    <row r="220" spans="9:18">
      <c r="I220" s="17">
        <v>200</v>
      </c>
      <c r="J220" s="82">
        <v>198.946</v>
      </c>
      <c r="K220" s="87"/>
      <c r="L220" s="102">
        <v>198.79599999999999</v>
      </c>
      <c r="M220" s="102"/>
      <c r="N220" s="91"/>
      <c r="O220" s="96"/>
      <c r="P220" s="31"/>
      <c r="Q220" s="26"/>
      <c r="R220" s="27"/>
    </row>
    <row r="221" spans="9:18">
      <c r="I221" s="27">
        <v>100</v>
      </c>
      <c r="J221" s="100">
        <v>98.334999999999994</v>
      </c>
      <c r="K221" s="101"/>
      <c r="L221" s="102">
        <v>99.784000000000006</v>
      </c>
      <c r="M221" s="102"/>
      <c r="N221" s="103"/>
      <c r="O221" s="104"/>
      <c r="P221" s="31"/>
      <c r="Q221" s="27"/>
      <c r="R221" s="27"/>
    </row>
    <row r="222" spans="9:18">
      <c r="I222" s="26">
        <v>0</v>
      </c>
      <c r="J222" s="84">
        <v>0</v>
      </c>
      <c r="K222" s="84"/>
      <c r="L222" s="84">
        <v>0</v>
      </c>
      <c r="M222" s="84"/>
      <c r="N222" s="84"/>
      <c r="O222" s="84"/>
      <c r="P222" s="26"/>
      <c r="Q222" s="33"/>
      <c r="R222" s="26"/>
    </row>
    <row r="224" spans="9:18">
      <c r="I224" s="44"/>
      <c r="J224" s="83"/>
      <c r="K224" s="83"/>
      <c r="L224" s="83"/>
      <c r="M224" s="83"/>
      <c r="N224" s="83"/>
      <c r="O224" s="83"/>
      <c r="P224" s="42"/>
      <c r="Q224" s="43"/>
    </row>
    <row r="225" spans="9:18">
      <c r="I225" s="25" t="s">
        <v>12</v>
      </c>
      <c r="J225" s="108">
        <v>1</v>
      </c>
      <c r="K225" s="109"/>
      <c r="L225" s="108">
        <v>2</v>
      </c>
      <c r="M225" s="76"/>
      <c r="N225" s="110">
        <v>3</v>
      </c>
      <c r="O225" s="108"/>
      <c r="P225" s="37">
        <v>4</v>
      </c>
      <c r="Q225" s="26">
        <v>5</v>
      </c>
      <c r="R225" s="45">
        <v>6</v>
      </c>
    </row>
    <row r="226" spans="9:18">
      <c r="I226" s="20" t="s">
        <v>15</v>
      </c>
      <c r="J226" s="82" t="s">
        <v>37</v>
      </c>
      <c r="K226" s="83"/>
      <c r="L226" s="83"/>
      <c r="M226" s="83"/>
      <c r="N226" s="83"/>
      <c r="O226" s="87"/>
      <c r="P226" s="15" t="s">
        <v>15</v>
      </c>
      <c r="Q226" s="84" t="s">
        <v>38</v>
      </c>
      <c r="R226" s="84"/>
    </row>
    <row r="227" spans="9:18">
      <c r="I227" s="7">
        <v>0</v>
      </c>
      <c r="J227" s="111">
        <v>0</v>
      </c>
      <c r="K227" s="112"/>
      <c r="L227" s="113">
        <v>0</v>
      </c>
      <c r="M227" s="114"/>
      <c r="N227" s="105">
        <v>0</v>
      </c>
      <c r="O227" s="106"/>
      <c r="P227" s="7">
        <v>0</v>
      </c>
      <c r="Q227" s="26">
        <v>3.0000000000000001E-3</v>
      </c>
      <c r="R227" s="18">
        <v>3.0000000000000001E-3</v>
      </c>
    </row>
    <row r="228" spans="9:18">
      <c r="I228" s="33">
        <v>100</v>
      </c>
      <c r="J228" s="89">
        <v>99.465000000000003</v>
      </c>
      <c r="K228" s="97"/>
      <c r="L228" s="96">
        <v>99.769000000000005</v>
      </c>
      <c r="M228" s="115"/>
      <c r="N228" s="91">
        <v>100.011</v>
      </c>
      <c r="O228" s="96"/>
      <c r="P228" s="33">
        <v>100</v>
      </c>
      <c r="Q228" s="26">
        <v>100.098</v>
      </c>
      <c r="R228" s="26">
        <v>99.930999999999997</v>
      </c>
    </row>
    <row r="229" spans="9:18">
      <c r="I229" s="31">
        <v>200</v>
      </c>
      <c r="J229" s="85">
        <v>199.06200000000001</v>
      </c>
      <c r="K229" s="98"/>
      <c r="L229" s="92">
        <v>199.81100000000001</v>
      </c>
      <c r="M229" s="93"/>
      <c r="N229" s="91">
        <v>200.36600000000001</v>
      </c>
      <c r="O229" s="96"/>
      <c r="P229" s="31">
        <v>200</v>
      </c>
      <c r="Q229" s="26">
        <v>200.26599999999999</v>
      </c>
      <c r="R229" s="26">
        <v>200.18199999999999</v>
      </c>
    </row>
    <row r="230" spans="9:18">
      <c r="I230" s="13">
        <v>100</v>
      </c>
      <c r="J230" s="85">
        <v>99.405000000000001</v>
      </c>
      <c r="K230" s="98"/>
      <c r="L230" s="92">
        <v>99.441000000000003</v>
      </c>
      <c r="M230" s="93"/>
      <c r="N230" s="91">
        <v>100.065</v>
      </c>
      <c r="O230" s="96"/>
      <c r="P230" s="13">
        <v>500</v>
      </c>
      <c r="Q230" s="26">
        <v>500.70100000000002</v>
      </c>
      <c r="R230" s="26">
        <v>500.34399999999999</v>
      </c>
    </row>
    <row r="231" spans="9:18">
      <c r="I231" s="33">
        <v>200</v>
      </c>
      <c r="J231" s="85">
        <v>199.114</v>
      </c>
      <c r="K231" s="98"/>
      <c r="L231" s="92">
        <v>199.38499999999999</v>
      </c>
      <c r="M231" s="93"/>
      <c r="N231" s="91">
        <v>199.63900000000001</v>
      </c>
      <c r="O231" s="96"/>
      <c r="P231" s="33">
        <v>200</v>
      </c>
      <c r="Q231" s="26">
        <v>199.988</v>
      </c>
      <c r="R231" s="26">
        <v>199.988</v>
      </c>
    </row>
    <row r="232" spans="9:18">
      <c r="I232" s="31">
        <v>100</v>
      </c>
      <c r="J232" s="85">
        <v>98.643000000000001</v>
      </c>
      <c r="K232" s="98"/>
      <c r="L232" s="100">
        <v>99.262</v>
      </c>
      <c r="M232" s="107"/>
      <c r="N232" s="103">
        <v>100.14700000000001</v>
      </c>
      <c r="O232" s="104"/>
      <c r="P232" s="31">
        <v>100</v>
      </c>
      <c r="Q232" s="26">
        <v>99.620999999999995</v>
      </c>
      <c r="R232" s="26">
        <v>100.024</v>
      </c>
    </row>
    <row r="233" spans="9:18">
      <c r="I233" s="33">
        <v>200</v>
      </c>
      <c r="J233" s="82">
        <v>197.28399999999999</v>
      </c>
      <c r="K233" s="87"/>
      <c r="L233" s="84">
        <v>199.01400000000001</v>
      </c>
      <c r="M233" s="82"/>
      <c r="N233" s="91">
        <v>199.89400000000001</v>
      </c>
      <c r="O233" s="91"/>
      <c r="P233" s="33">
        <v>0</v>
      </c>
      <c r="Q233" s="26">
        <v>0</v>
      </c>
      <c r="R233" s="26">
        <v>0</v>
      </c>
    </row>
    <row r="234" spans="9:18">
      <c r="I234" s="16">
        <v>100</v>
      </c>
      <c r="J234" s="82">
        <v>96.984999999999999</v>
      </c>
      <c r="K234" s="87"/>
      <c r="L234" s="84">
        <v>98.353999999999999</v>
      </c>
      <c r="M234" s="82"/>
      <c r="N234" s="91">
        <v>99.525999999999996</v>
      </c>
      <c r="O234" s="91"/>
      <c r="P234" s="16">
        <v>100</v>
      </c>
      <c r="Q234" s="24">
        <v>99.141000000000005</v>
      </c>
      <c r="R234" s="26">
        <v>99.754000000000005</v>
      </c>
    </row>
    <row r="235" spans="9:18">
      <c r="I235" s="33">
        <v>0</v>
      </c>
      <c r="J235" s="82">
        <v>0</v>
      </c>
      <c r="K235" s="87"/>
      <c r="L235" s="84">
        <v>0</v>
      </c>
      <c r="M235" s="84"/>
      <c r="N235" s="105">
        <v>0</v>
      </c>
      <c r="O235" s="106"/>
      <c r="P235" s="33">
        <v>200</v>
      </c>
      <c r="Q235" s="26">
        <v>199.40600000000001</v>
      </c>
      <c r="R235" s="26">
        <v>200.02</v>
      </c>
    </row>
    <row r="236" spans="9:18">
      <c r="I236" s="33"/>
      <c r="J236" s="82"/>
      <c r="K236" s="87"/>
      <c r="L236" s="102"/>
      <c r="M236" s="102"/>
      <c r="N236" s="91"/>
      <c r="O236" s="96"/>
      <c r="P236" s="33">
        <v>500</v>
      </c>
      <c r="Q236" s="26">
        <v>499.24700000000001</v>
      </c>
      <c r="R236" s="26">
        <v>499.56700000000001</v>
      </c>
    </row>
    <row r="237" spans="9:18">
      <c r="I237" s="17"/>
      <c r="J237" s="82"/>
      <c r="K237" s="87"/>
      <c r="L237" s="102"/>
      <c r="M237" s="102"/>
      <c r="N237" s="91"/>
      <c r="O237" s="96"/>
      <c r="P237" s="31">
        <v>200</v>
      </c>
      <c r="Q237" s="26">
        <v>199.124</v>
      </c>
      <c r="R237" s="26">
        <v>199.67699999999999</v>
      </c>
    </row>
    <row r="238" spans="9:18">
      <c r="I238" s="27"/>
      <c r="J238" s="100"/>
      <c r="K238" s="101"/>
      <c r="L238" s="102"/>
      <c r="M238" s="102"/>
      <c r="N238" s="103"/>
      <c r="O238" s="104"/>
      <c r="P238" s="31">
        <v>100</v>
      </c>
      <c r="Q238" s="26">
        <v>97.957999999999998</v>
      </c>
      <c r="R238" s="26">
        <v>98.66</v>
      </c>
    </row>
    <row r="239" spans="9:18">
      <c r="I239" s="26"/>
      <c r="J239" s="84"/>
      <c r="K239" s="84"/>
      <c r="L239" s="84"/>
      <c r="M239" s="84"/>
      <c r="N239" s="84"/>
      <c r="O239" s="84"/>
      <c r="P239" s="33">
        <v>0</v>
      </c>
      <c r="Q239" s="26">
        <v>0</v>
      </c>
      <c r="R239" s="26">
        <v>0</v>
      </c>
    </row>
    <row r="242" spans="9:22">
      <c r="I242" s="26" t="s">
        <v>12</v>
      </c>
      <c r="J242" s="84">
        <v>1</v>
      </c>
      <c r="K242" s="84"/>
      <c r="L242" s="84">
        <v>2</v>
      </c>
      <c r="M242" s="84"/>
      <c r="N242" s="84">
        <v>3</v>
      </c>
      <c r="O242" s="84"/>
      <c r="P242" s="26">
        <v>4</v>
      </c>
      <c r="Q242" s="26">
        <v>5</v>
      </c>
      <c r="R242" s="45">
        <v>6</v>
      </c>
      <c r="S242" s="26">
        <v>5</v>
      </c>
      <c r="T242" s="45">
        <v>6</v>
      </c>
      <c r="U242" s="26">
        <v>5</v>
      </c>
      <c r="V242" s="45">
        <v>6</v>
      </c>
    </row>
    <row r="243" spans="9:22">
      <c r="I243" s="46" t="s">
        <v>15</v>
      </c>
      <c r="J243" s="113" t="s">
        <v>39</v>
      </c>
      <c r="K243" s="114"/>
      <c r="L243" s="114"/>
      <c r="M243" s="114"/>
      <c r="N243" s="114" t="s">
        <v>40</v>
      </c>
      <c r="O243" s="114"/>
      <c r="P243" s="114"/>
      <c r="Q243" s="99" t="s">
        <v>41</v>
      </c>
      <c r="R243" s="99"/>
      <c r="S243" s="99" t="s">
        <v>42</v>
      </c>
      <c r="T243" s="99"/>
      <c r="U243" s="99" t="s">
        <v>43</v>
      </c>
      <c r="V243" s="99"/>
    </row>
    <row r="244" spans="9:22">
      <c r="I244" s="7">
        <v>0</v>
      </c>
      <c r="J244" s="111">
        <v>7.0000000000000001E-3</v>
      </c>
      <c r="K244" s="112"/>
      <c r="L244" s="113">
        <v>0</v>
      </c>
      <c r="M244" s="114"/>
      <c r="N244" s="105">
        <v>0</v>
      </c>
      <c r="O244" s="106"/>
      <c r="P244" s="7">
        <v>0</v>
      </c>
      <c r="Q244" s="26">
        <v>1E-3</v>
      </c>
      <c r="R244" s="18">
        <v>0</v>
      </c>
      <c r="S244" s="26">
        <v>0.16900000000000001</v>
      </c>
      <c r="T244" s="18">
        <v>0.48899999999999999</v>
      </c>
      <c r="U244" s="26">
        <v>5.3999999999999999E-2</v>
      </c>
      <c r="V244" s="18">
        <v>5.0999999999999997E-2</v>
      </c>
    </row>
    <row r="245" spans="9:22">
      <c r="I245" s="33">
        <v>100</v>
      </c>
      <c r="J245" s="89">
        <v>100.1</v>
      </c>
      <c r="K245" s="97"/>
      <c r="L245" s="96">
        <v>99.992999999999995</v>
      </c>
      <c r="M245" s="115"/>
      <c r="N245" s="91">
        <v>100.06100000000001</v>
      </c>
      <c r="O245" s="96"/>
      <c r="P245" s="33">
        <v>100.002</v>
      </c>
      <c r="Q245" s="26">
        <v>100.039</v>
      </c>
      <c r="R245" s="26">
        <v>100.26600000000001</v>
      </c>
      <c r="S245" s="26">
        <v>76.897999999999996</v>
      </c>
      <c r="T245" s="26">
        <v>74.373999999999995</v>
      </c>
      <c r="U245" s="26">
        <v>94.054000000000002</v>
      </c>
      <c r="V245" s="26">
        <v>92.483000000000004</v>
      </c>
    </row>
    <row r="246" spans="9:22">
      <c r="I246" s="31">
        <v>200</v>
      </c>
      <c r="J246" s="85">
        <v>200.107</v>
      </c>
      <c r="K246" s="98"/>
      <c r="L246" s="92">
        <v>200.328</v>
      </c>
      <c r="M246" s="93"/>
      <c r="N246" s="91">
        <v>199.97399999999999</v>
      </c>
      <c r="O246" s="96"/>
      <c r="P246" s="31">
        <v>200.31100000000001</v>
      </c>
      <c r="Q246" s="26">
        <v>200.62899999999999</v>
      </c>
      <c r="R246" s="26">
        <v>200.17</v>
      </c>
      <c r="S246" s="26">
        <v>145.80099999999999</v>
      </c>
      <c r="T246" s="26">
        <v>142.19499999999999</v>
      </c>
      <c r="U246" s="26">
        <v>191.279</v>
      </c>
      <c r="V246" s="26">
        <v>183.46100000000001</v>
      </c>
    </row>
    <row r="247" spans="9:22">
      <c r="I247" s="13">
        <v>500</v>
      </c>
      <c r="J247" s="85">
        <v>500.45600000000002</v>
      </c>
      <c r="K247" s="98"/>
      <c r="L247" s="92">
        <v>500.91899999999998</v>
      </c>
      <c r="M247" s="93"/>
      <c r="N247" s="91">
        <v>500.63</v>
      </c>
      <c r="O247" s="96"/>
      <c r="P247" s="13">
        <v>500.43400000000003</v>
      </c>
      <c r="Q247" s="26">
        <v>500.67599999999999</v>
      </c>
      <c r="R247" s="26">
        <v>500.702</v>
      </c>
      <c r="S247" s="26">
        <v>382.142</v>
      </c>
      <c r="T247" s="26">
        <v>432.51600000000002</v>
      </c>
      <c r="U247" s="26">
        <v>474.21699999999998</v>
      </c>
      <c r="V247" s="26">
        <v>450.96499999999997</v>
      </c>
    </row>
    <row r="248" spans="9:22">
      <c r="I248" s="33">
        <v>200</v>
      </c>
      <c r="J248" s="85">
        <v>199.41200000000001</v>
      </c>
      <c r="K248" s="98"/>
      <c r="L248" s="92">
        <v>200.12299999999999</v>
      </c>
      <c r="M248" s="93"/>
      <c r="N248" s="91">
        <v>199.78299999999999</v>
      </c>
      <c r="O248" s="96"/>
      <c r="P248" s="33">
        <v>199.60599999999999</v>
      </c>
      <c r="Q248" s="26">
        <v>199.869</v>
      </c>
      <c r="R248" s="26">
        <v>199.71899999999999</v>
      </c>
      <c r="S248" s="26">
        <v>163.97399999999999</v>
      </c>
      <c r="T248" s="26">
        <v>196.84100000000001</v>
      </c>
      <c r="U248" s="26">
        <v>202.881</v>
      </c>
      <c r="V248" s="26">
        <v>181.98699999999999</v>
      </c>
    </row>
    <row r="249" spans="9:22">
      <c r="I249" s="31">
        <v>100</v>
      </c>
      <c r="J249" s="85">
        <v>98.566999999999993</v>
      </c>
      <c r="K249" s="98"/>
      <c r="L249" s="100">
        <v>99.326999999999998</v>
      </c>
      <c r="M249" s="107"/>
      <c r="N249" s="103">
        <v>99.665000000000006</v>
      </c>
      <c r="O249" s="104"/>
      <c r="P249" s="31">
        <v>98.53</v>
      </c>
      <c r="Q249" s="26">
        <v>99.5</v>
      </c>
      <c r="R249" s="26">
        <v>99.513999999999996</v>
      </c>
      <c r="S249" s="26">
        <v>94.328999999999994</v>
      </c>
      <c r="T249" s="26">
        <v>129.14500000000001</v>
      </c>
      <c r="U249" s="26">
        <v>109.803</v>
      </c>
      <c r="V249" s="26">
        <v>90.18</v>
      </c>
    </row>
    <row r="250" spans="9:22">
      <c r="I250" s="33">
        <v>0</v>
      </c>
      <c r="J250" s="82">
        <v>0</v>
      </c>
      <c r="K250" s="87"/>
      <c r="L250" s="84">
        <v>0</v>
      </c>
      <c r="M250" s="82"/>
      <c r="N250" s="91">
        <v>0</v>
      </c>
      <c r="O250" s="91"/>
      <c r="P250" s="33">
        <v>0</v>
      </c>
      <c r="Q250" s="26">
        <v>0</v>
      </c>
      <c r="R250" s="26">
        <v>0</v>
      </c>
      <c r="S250" s="26">
        <v>16.440000000000001</v>
      </c>
      <c r="T250" s="26">
        <v>53.854999999999997</v>
      </c>
      <c r="U250" s="26">
        <v>16.564</v>
      </c>
      <c r="V250" s="26">
        <v>0</v>
      </c>
    </row>
    <row r="251" spans="9:22">
      <c r="I251" s="16">
        <v>100</v>
      </c>
      <c r="J251" s="82">
        <v>98.941000000000003</v>
      </c>
      <c r="K251" s="87"/>
      <c r="L251" s="84">
        <v>99.25</v>
      </c>
      <c r="M251" s="82"/>
      <c r="N251" s="91">
        <v>99.411000000000001</v>
      </c>
      <c r="O251" s="91"/>
      <c r="P251" s="16">
        <v>99.63</v>
      </c>
      <c r="Q251" s="24">
        <v>99.462000000000003</v>
      </c>
      <c r="R251" s="26">
        <v>99.454999999999998</v>
      </c>
      <c r="S251" s="24">
        <v>91.570999999999998</v>
      </c>
      <c r="T251" s="26">
        <v>126.901</v>
      </c>
      <c r="U251" s="24">
        <v>106.357</v>
      </c>
      <c r="V251" s="26">
        <v>90.025999999999996</v>
      </c>
    </row>
    <row r="252" spans="9:22">
      <c r="I252" s="33">
        <v>200</v>
      </c>
      <c r="J252" s="82">
        <v>197.90899999999999</v>
      </c>
      <c r="K252" s="87"/>
      <c r="L252" s="84">
        <v>198.99799999999999</v>
      </c>
      <c r="M252" s="84"/>
      <c r="N252" s="105">
        <v>198.95599999999999</v>
      </c>
      <c r="O252" s="106"/>
      <c r="P252" s="33">
        <v>198.601</v>
      </c>
      <c r="Q252" s="26">
        <v>199.767</v>
      </c>
      <c r="R252" s="26">
        <v>199.95500000000001</v>
      </c>
      <c r="S252" s="26">
        <v>160.999</v>
      </c>
      <c r="T252" s="26">
        <v>196.78100000000001</v>
      </c>
      <c r="U252" s="26">
        <v>203.80099999999999</v>
      </c>
      <c r="V252" s="26">
        <v>180.89500000000001</v>
      </c>
    </row>
    <row r="253" spans="9:22">
      <c r="I253" s="33">
        <v>500</v>
      </c>
      <c r="J253" s="82">
        <v>498.63</v>
      </c>
      <c r="K253" s="87"/>
      <c r="L253" s="102">
        <v>500.512</v>
      </c>
      <c r="M253" s="102"/>
      <c r="N253" s="91">
        <v>499.30099999999999</v>
      </c>
      <c r="O253" s="96"/>
      <c r="P253" s="33">
        <v>500.47199999999998</v>
      </c>
      <c r="Q253" s="26">
        <v>501.87</v>
      </c>
      <c r="R253" s="26">
        <v>500.06700000000001</v>
      </c>
      <c r="S253" s="26">
        <v>383.94799999999998</v>
      </c>
      <c r="T253" s="26">
        <v>416.2</v>
      </c>
      <c r="U253" s="26">
        <v>482.62799999999999</v>
      </c>
      <c r="V253" s="26">
        <v>450.476</v>
      </c>
    </row>
    <row r="254" spans="9:22">
      <c r="I254" s="31">
        <v>200</v>
      </c>
      <c r="J254" s="82">
        <v>199.86</v>
      </c>
      <c r="K254" s="87"/>
      <c r="L254" s="102">
        <v>199.10499999999999</v>
      </c>
      <c r="M254" s="102"/>
      <c r="N254" s="91">
        <v>198.04499999999999</v>
      </c>
      <c r="O254" s="96"/>
      <c r="P254" s="31">
        <v>197.23599999999999</v>
      </c>
      <c r="Q254" s="26">
        <v>199.643</v>
      </c>
      <c r="R254" s="26">
        <v>199.774</v>
      </c>
      <c r="S254" s="26">
        <v>160.56399999999999</v>
      </c>
      <c r="T254" s="26">
        <v>201.81</v>
      </c>
      <c r="U254" s="26">
        <v>208.53899999999999</v>
      </c>
      <c r="V254" s="26">
        <v>188.874</v>
      </c>
    </row>
    <row r="255" spans="9:22">
      <c r="I255" s="31">
        <v>100</v>
      </c>
      <c r="J255" s="100">
        <v>97.983000000000004</v>
      </c>
      <c r="K255" s="101"/>
      <c r="L255" s="102">
        <v>99.027000000000001</v>
      </c>
      <c r="M255" s="102"/>
      <c r="N255" s="103">
        <v>99.123000000000005</v>
      </c>
      <c r="O255" s="104"/>
      <c r="P255" s="31">
        <v>98.63</v>
      </c>
      <c r="Q255" s="26">
        <v>99.382999999999996</v>
      </c>
      <c r="R255" s="26">
        <v>98.665000000000006</v>
      </c>
      <c r="S255" s="26">
        <v>91.974000000000004</v>
      </c>
      <c r="T255" s="26">
        <v>131.239</v>
      </c>
      <c r="U255" s="26">
        <v>118.535</v>
      </c>
      <c r="V255" s="26">
        <v>94.102000000000004</v>
      </c>
    </row>
    <row r="256" spans="9:22">
      <c r="I256" s="26">
        <v>0</v>
      </c>
      <c r="J256" s="84">
        <v>0</v>
      </c>
      <c r="K256" s="84"/>
      <c r="L256" s="84">
        <v>0</v>
      </c>
      <c r="M256" s="84"/>
      <c r="N256" s="84">
        <v>0</v>
      </c>
      <c r="O256" s="84"/>
      <c r="P256" s="33">
        <v>0</v>
      </c>
      <c r="Q256" s="26">
        <v>0</v>
      </c>
      <c r="R256" s="26">
        <v>0</v>
      </c>
      <c r="S256" s="26">
        <v>13.497</v>
      </c>
      <c r="T256" s="26">
        <v>55.052</v>
      </c>
      <c r="U256" s="26">
        <v>25.085000000000001</v>
      </c>
      <c r="V256" s="26">
        <v>1.464</v>
      </c>
    </row>
    <row r="279" spans="9:22">
      <c r="I279" s="26" t="s">
        <v>12</v>
      </c>
      <c r="J279" s="82">
        <v>1</v>
      </c>
      <c r="K279" s="87"/>
      <c r="L279" s="82">
        <v>2</v>
      </c>
      <c r="M279" s="87"/>
      <c r="N279" s="82">
        <v>3</v>
      </c>
      <c r="O279" s="87"/>
      <c r="P279" s="26">
        <v>4</v>
      </c>
      <c r="Q279" s="26">
        <v>5</v>
      </c>
      <c r="R279" s="50">
        <v>6</v>
      </c>
      <c r="S279" s="26">
        <v>7</v>
      </c>
      <c r="T279" s="45">
        <v>8</v>
      </c>
      <c r="U279" s="29"/>
      <c r="V279" s="47"/>
    </row>
    <row r="280" spans="9:22">
      <c r="I280" s="46" t="s">
        <v>15</v>
      </c>
      <c r="J280" s="82" t="s">
        <v>44</v>
      </c>
      <c r="K280" s="83"/>
      <c r="L280" s="83"/>
      <c r="M280" s="83"/>
      <c r="N280" s="83"/>
      <c r="O280" s="83"/>
      <c r="P280" s="83"/>
      <c r="Q280" s="83"/>
      <c r="R280" s="83"/>
      <c r="S280" s="84"/>
      <c r="T280" s="84"/>
      <c r="U280" s="76"/>
      <c r="V280" s="76"/>
    </row>
    <row r="281" spans="9:22">
      <c r="I281" s="7">
        <v>0</v>
      </c>
      <c r="J281" s="89">
        <v>0</v>
      </c>
      <c r="K281" s="90"/>
      <c r="L281" s="82">
        <v>0.112</v>
      </c>
      <c r="M281" s="87"/>
      <c r="N281" s="96">
        <v>4.8000000000000001E-2</v>
      </c>
      <c r="O281" s="97"/>
      <c r="P281" s="7">
        <v>1.7999999999999999E-2</v>
      </c>
      <c r="Q281" s="26">
        <v>0</v>
      </c>
      <c r="R281" s="51"/>
      <c r="S281" s="26"/>
      <c r="T281" s="18"/>
      <c r="U281" s="29"/>
      <c r="V281" s="48"/>
    </row>
    <row r="282" spans="9:22">
      <c r="I282" s="33">
        <v>100</v>
      </c>
      <c r="J282" s="89">
        <v>97.893000000000001</v>
      </c>
      <c r="K282" s="90"/>
      <c r="L282" s="96">
        <v>100.602</v>
      </c>
      <c r="M282" s="97"/>
      <c r="N282" s="96">
        <v>101.02500000000001</v>
      </c>
      <c r="O282" s="97"/>
      <c r="P282" s="33">
        <v>100.355</v>
      </c>
      <c r="Q282" s="26">
        <v>100.242</v>
      </c>
      <c r="R282" s="33"/>
      <c r="S282" s="26"/>
      <c r="T282" s="26"/>
      <c r="U282" s="29"/>
      <c r="V282" s="29"/>
    </row>
    <row r="283" spans="9:22">
      <c r="I283" s="31">
        <v>500</v>
      </c>
      <c r="J283" s="85">
        <v>497.85199999999998</v>
      </c>
      <c r="K283" s="86"/>
      <c r="L283" s="92">
        <v>499.221</v>
      </c>
      <c r="M283" s="98"/>
      <c r="N283" s="96">
        <v>498.31400000000002</v>
      </c>
      <c r="O283" s="97"/>
      <c r="P283" s="31">
        <v>500.863</v>
      </c>
      <c r="Q283" s="26">
        <v>501.29899999999998</v>
      </c>
      <c r="R283" s="33"/>
      <c r="S283" s="26"/>
      <c r="T283" s="26"/>
      <c r="U283" s="29"/>
      <c r="V283" s="29"/>
    </row>
    <row r="284" spans="9:22">
      <c r="I284" s="13">
        <v>100</v>
      </c>
      <c r="J284" s="85">
        <v>101.474</v>
      </c>
      <c r="K284" s="86"/>
      <c r="L284" s="92">
        <v>98.891000000000005</v>
      </c>
      <c r="M284" s="98"/>
      <c r="N284" s="96">
        <v>100.22</v>
      </c>
      <c r="O284" s="97"/>
      <c r="P284" s="13">
        <v>100.179</v>
      </c>
      <c r="Q284" s="26">
        <v>100.181</v>
      </c>
      <c r="R284" s="33"/>
      <c r="S284" s="26"/>
      <c r="T284" s="26"/>
      <c r="U284" s="29"/>
      <c r="V284" s="29"/>
    </row>
    <row r="285" spans="9:22">
      <c r="I285" s="33">
        <v>0</v>
      </c>
      <c r="J285" s="85">
        <v>1.198</v>
      </c>
      <c r="K285" s="86"/>
      <c r="L285" s="92">
        <v>0</v>
      </c>
      <c r="M285" s="98"/>
      <c r="N285" s="96">
        <v>3.4000000000000002E-2</v>
      </c>
      <c r="O285" s="97"/>
      <c r="P285" s="33">
        <v>0</v>
      </c>
      <c r="Q285" s="26">
        <v>0</v>
      </c>
      <c r="R285" s="33"/>
      <c r="S285" s="26"/>
      <c r="T285" s="26"/>
      <c r="U285" s="29"/>
      <c r="V285" s="29"/>
    </row>
    <row r="286" spans="9:22">
      <c r="I286" s="31">
        <v>100</v>
      </c>
      <c r="J286" s="85">
        <v>100.937</v>
      </c>
      <c r="K286" s="86"/>
      <c r="L286" s="82">
        <v>95.900999999999996</v>
      </c>
      <c r="M286" s="87"/>
      <c r="N286" s="96">
        <v>100.32</v>
      </c>
      <c r="O286" s="97"/>
      <c r="P286" s="31">
        <v>99.77</v>
      </c>
      <c r="Q286" s="26">
        <v>100.024</v>
      </c>
      <c r="R286" s="33"/>
      <c r="S286" s="26"/>
      <c r="T286" s="26"/>
      <c r="U286" s="29"/>
      <c r="V286" s="29"/>
    </row>
    <row r="287" spans="9:22">
      <c r="I287" s="33">
        <v>500</v>
      </c>
      <c r="J287" s="82">
        <v>485.93700000000001</v>
      </c>
      <c r="K287" s="87"/>
      <c r="L287" s="82">
        <v>499.63099999999997</v>
      </c>
      <c r="M287" s="87"/>
      <c r="N287" s="96">
        <v>501.065</v>
      </c>
      <c r="O287" s="97"/>
      <c r="P287" s="33">
        <v>500.20800000000003</v>
      </c>
      <c r="Q287" s="26">
        <v>500.65100000000001</v>
      </c>
      <c r="R287" s="33"/>
      <c r="S287" s="26"/>
      <c r="T287" s="26"/>
      <c r="U287" s="29"/>
      <c r="V287" s="29"/>
    </row>
    <row r="288" spans="9:22">
      <c r="I288" s="16">
        <v>100</v>
      </c>
      <c r="J288" s="82">
        <v>100.229</v>
      </c>
      <c r="K288" s="87"/>
      <c r="L288" s="82">
        <v>96.209000000000003</v>
      </c>
      <c r="M288" s="87"/>
      <c r="N288" s="96">
        <v>100.259</v>
      </c>
      <c r="O288" s="97"/>
      <c r="P288" s="16">
        <v>99.709000000000003</v>
      </c>
      <c r="Q288" s="24">
        <v>100.339</v>
      </c>
      <c r="R288" s="33"/>
      <c r="S288" s="24"/>
      <c r="T288" s="26"/>
      <c r="U288" s="49"/>
      <c r="V288" s="29"/>
    </row>
    <row r="289" spans="7:22">
      <c r="I289" s="33">
        <v>0</v>
      </c>
      <c r="J289" s="82">
        <v>0</v>
      </c>
      <c r="K289" s="87"/>
      <c r="L289" s="82">
        <v>0</v>
      </c>
      <c r="M289" s="87"/>
      <c r="N289" s="96">
        <v>0</v>
      </c>
      <c r="O289" s="97"/>
      <c r="P289" s="33">
        <v>0</v>
      </c>
      <c r="Q289" s="26">
        <v>0</v>
      </c>
      <c r="R289" s="33"/>
      <c r="S289" s="26"/>
      <c r="T289" s="26"/>
      <c r="U289" s="29"/>
      <c r="V289" s="29"/>
    </row>
    <row r="290" spans="7:22">
      <c r="I290" s="33">
        <v>100</v>
      </c>
      <c r="J290" s="82"/>
      <c r="K290" s="87"/>
      <c r="L290" s="82"/>
      <c r="M290" s="87"/>
      <c r="N290" s="96">
        <v>100.36499999999999</v>
      </c>
      <c r="O290" s="97"/>
      <c r="P290" s="33">
        <v>99.525999999999996</v>
      </c>
      <c r="Q290" s="26">
        <v>100.116</v>
      </c>
      <c r="R290" s="33"/>
      <c r="S290" s="26"/>
      <c r="T290" s="26"/>
      <c r="U290" s="29"/>
      <c r="V290" s="29"/>
    </row>
    <row r="291" spans="7:22">
      <c r="I291" s="31">
        <v>500</v>
      </c>
      <c r="J291" s="82"/>
      <c r="K291" s="87"/>
      <c r="L291" s="82"/>
      <c r="M291" s="87"/>
      <c r="N291" s="96">
        <v>501.18400000000003</v>
      </c>
      <c r="O291" s="97"/>
      <c r="P291" s="31">
        <v>500.77199999999999</v>
      </c>
      <c r="Q291" s="26">
        <v>501.05</v>
      </c>
      <c r="R291" s="33"/>
      <c r="S291" s="26"/>
      <c r="T291" s="26"/>
      <c r="U291" s="29"/>
      <c r="V291" s="29"/>
    </row>
    <row r="292" spans="7:22">
      <c r="I292" s="31">
        <v>100</v>
      </c>
      <c r="J292" s="82"/>
      <c r="K292" s="87"/>
      <c r="L292" s="82"/>
      <c r="M292" s="87"/>
      <c r="N292" s="96">
        <v>100.238</v>
      </c>
      <c r="O292" s="97"/>
      <c r="P292" s="31">
        <v>99.191999999999993</v>
      </c>
      <c r="Q292" s="26">
        <v>99.546999999999997</v>
      </c>
      <c r="R292" s="33"/>
      <c r="S292" s="26"/>
      <c r="T292" s="26"/>
      <c r="U292" s="29"/>
      <c r="V292" s="29"/>
    </row>
    <row r="293" spans="7:22">
      <c r="I293" s="26">
        <v>0</v>
      </c>
      <c r="J293" s="82"/>
      <c r="K293" s="87"/>
      <c r="L293" s="82"/>
      <c r="M293" s="87"/>
      <c r="N293" s="82">
        <v>0</v>
      </c>
      <c r="O293" s="87"/>
      <c r="P293" s="33">
        <v>0</v>
      </c>
      <c r="Q293" s="26">
        <v>0</v>
      </c>
      <c r="R293" s="33"/>
      <c r="S293" s="26"/>
      <c r="T293" s="26"/>
      <c r="U293" s="29"/>
      <c r="V293" s="29"/>
    </row>
    <row r="298" spans="7:22">
      <c r="G298" s="41">
        <v>44558</v>
      </c>
      <c r="H298" s="75" t="s">
        <v>45</v>
      </c>
      <c r="I298" s="75"/>
    </row>
    <row r="299" spans="7:22">
      <c r="I299" s="26" t="s">
        <v>12</v>
      </c>
      <c r="J299" s="84" t="s">
        <v>46</v>
      </c>
      <c r="K299" s="84"/>
      <c r="L299" s="84" t="s">
        <v>47</v>
      </c>
      <c r="M299" s="84"/>
    </row>
    <row r="300" spans="7:22">
      <c r="I300" s="24">
        <v>1</v>
      </c>
      <c r="J300" s="82">
        <v>2.4</v>
      </c>
      <c r="K300" s="87"/>
      <c r="L300" s="82">
        <v>0</v>
      </c>
      <c r="M300" s="87"/>
    </row>
    <row r="301" spans="7:22">
      <c r="I301" s="52">
        <v>2</v>
      </c>
      <c r="J301" s="94">
        <v>6.6</v>
      </c>
      <c r="K301" s="91"/>
      <c r="L301" s="84">
        <v>0</v>
      </c>
      <c r="M301" s="84"/>
    </row>
    <row r="302" spans="7:22">
      <c r="I302" s="26">
        <v>3</v>
      </c>
      <c r="J302" s="94">
        <v>5.9</v>
      </c>
      <c r="K302" s="91"/>
      <c r="L302" s="91">
        <v>0</v>
      </c>
      <c r="M302" s="91"/>
    </row>
    <row r="303" spans="7:22">
      <c r="I303" s="26">
        <v>4</v>
      </c>
      <c r="J303" s="95">
        <v>5.9</v>
      </c>
      <c r="K303" s="88"/>
      <c r="L303" s="88">
        <v>0</v>
      </c>
      <c r="M303" s="88"/>
    </row>
    <row r="304" spans="7:22">
      <c r="I304" s="9">
        <v>5</v>
      </c>
      <c r="J304" s="95"/>
      <c r="K304" s="88"/>
      <c r="L304" s="88"/>
      <c r="M304" s="88"/>
    </row>
    <row r="305" spans="7:16">
      <c r="I305" s="26">
        <v>6</v>
      </c>
      <c r="J305" s="95"/>
      <c r="K305" s="88"/>
      <c r="L305" s="88"/>
      <c r="M305" s="88"/>
    </row>
    <row r="306" spans="7:16">
      <c r="I306" s="26">
        <v>7</v>
      </c>
      <c r="J306" s="95"/>
      <c r="K306" s="88"/>
      <c r="L306" s="84"/>
      <c r="M306" s="84"/>
    </row>
    <row r="307" spans="7:16">
      <c r="I307" s="26">
        <v>8</v>
      </c>
      <c r="J307" s="84"/>
      <c r="K307" s="84"/>
      <c r="L307" s="84"/>
      <c r="M307" s="84"/>
    </row>
    <row r="317" spans="7:16">
      <c r="G317" s="41">
        <v>44565</v>
      </c>
      <c r="H317" s="75" t="s">
        <v>48</v>
      </c>
      <c r="I317" s="75"/>
    </row>
    <row r="318" spans="7:16">
      <c r="I318" s="26" t="s">
        <v>12</v>
      </c>
      <c r="J318" s="84">
        <v>1</v>
      </c>
      <c r="K318" s="84"/>
      <c r="L318" s="84">
        <v>2</v>
      </c>
      <c r="M318" s="84"/>
      <c r="N318" s="84">
        <v>3</v>
      </c>
      <c r="O318" s="82"/>
      <c r="P318" s="26">
        <v>4</v>
      </c>
    </row>
    <row r="319" spans="7:16">
      <c r="I319" s="24" t="s">
        <v>15</v>
      </c>
      <c r="J319" s="82"/>
      <c r="K319" s="87"/>
      <c r="L319" s="82"/>
      <c r="M319" s="87"/>
      <c r="N319" s="82"/>
      <c r="O319" s="83"/>
      <c r="P319" s="26"/>
    </row>
    <row r="320" spans="7:16">
      <c r="I320" s="52">
        <v>0</v>
      </c>
      <c r="J320" s="94">
        <v>0</v>
      </c>
      <c r="K320" s="91"/>
      <c r="L320" s="84">
        <v>0</v>
      </c>
      <c r="M320" s="84"/>
      <c r="N320" s="84">
        <v>0</v>
      </c>
      <c r="O320" s="82"/>
      <c r="P320" s="26">
        <v>0</v>
      </c>
    </row>
    <row r="321" spans="7:17">
      <c r="I321" s="26">
        <v>100</v>
      </c>
      <c r="J321" s="94">
        <v>100.19</v>
      </c>
      <c r="K321" s="91"/>
      <c r="L321" s="91">
        <v>100.2</v>
      </c>
      <c r="M321" s="91"/>
      <c r="N321" s="91">
        <v>100.01</v>
      </c>
      <c r="O321" s="96"/>
      <c r="P321" s="34">
        <v>99.98</v>
      </c>
      <c r="Q321" s="6"/>
    </row>
    <row r="322" spans="7:17">
      <c r="I322" s="26">
        <v>200</v>
      </c>
      <c r="J322" s="95">
        <v>200.23</v>
      </c>
      <c r="K322" s="88"/>
      <c r="L322" s="88">
        <v>200.21</v>
      </c>
      <c r="M322" s="88"/>
      <c r="N322" s="88">
        <v>200.3</v>
      </c>
      <c r="O322" s="92"/>
      <c r="P322" s="11">
        <v>199.54</v>
      </c>
      <c r="Q322" s="64"/>
    </row>
    <row r="323" spans="7:17">
      <c r="I323" s="9">
        <v>500</v>
      </c>
      <c r="J323" s="95">
        <v>500.6</v>
      </c>
      <c r="K323" s="88"/>
      <c r="L323" s="88">
        <v>500.76</v>
      </c>
      <c r="M323" s="88"/>
      <c r="N323" s="88">
        <v>500.66</v>
      </c>
      <c r="O323" s="92"/>
      <c r="P323" s="11">
        <v>499.55</v>
      </c>
      <c r="Q323" s="64"/>
    </row>
    <row r="324" spans="7:17">
      <c r="I324" s="26">
        <v>1000</v>
      </c>
      <c r="J324" s="95">
        <v>1001.65</v>
      </c>
      <c r="K324" s="88"/>
      <c r="L324" s="88">
        <v>1000.43</v>
      </c>
      <c r="M324" s="88"/>
      <c r="N324" s="88">
        <v>1001.35</v>
      </c>
      <c r="O324" s="92"/>
      <c r="P324" s="11">
        <v>999.23</v>
      </c>
      <c r="Q324" s="64"/>
    </row>
    <row r="325" spans="7:17">
      <c r="I325" s="26">
        <v>500</v>
      </c>
      <c r="J325" s="95">
        <v>500.41</v>
      </c>
      <c r="K325" s="88"/>
      <c r="L325" s="84">
        <v>500.5</v>
      </c>
      <c r="M325" s="84"/>
      <c r="N325" s="84">
        <v>500.5</v>
      </c>
      <c r="O325" s="82"/>
      <c r="P325" s="26">
        <v>500.1</v>
      </c>
    </row>
    <row r="326" spans="7:17">
      <c r="I326" s="27">
        <v>200</v>
      </c>
      <c r="J326" s="102">
        <v>200.1</v>
      </c>
      <c r="K326" s="102"/>
      <c r="L326" s="102">
        <v>200.11</v>
      </c>
      <c r="M326" s="102"/>
      <c r="N326" s="102">
        <v>200.21</v>
      </c>
      <c r="O326" s="100"/>
      <c r="P326" s="26">
        <v>199.37</v>
      </c>
    </row>
    <row r="327" spans="7:17">
      <c r="I327" s="26">
        <v>100</v>
      </c>
      <c r="J327" s="84">
        <v>99.97</v>
      </c>
      <c r="K327" s="84"/>
      <c r="L327" s="84">
        <v>99.88</v>
      </c>
      <c r="M327" s="84"/>
      <c r="N327" s="84">
        <v>99.84</v>
      </c>
      <c r="O327" s="82"/>
      <c r="P327" s="26">
        <v>98.7</v>
      </c>
    </row>
    <row r="328" spans="7:17">
      <c r="I328" s="26">
        <v>0</v>
      </c>
      <c r="J328" s="84">
        <v>0</v>
      </c>
      <c r="K328" s="84"/>
      <c r="L328" s="84">
        <v>0</v>
      </c>
      <c r="M328" s="84"/>
      <c r="N328" s="84">
        <v>0</v>
      </c>
      <c r="O328" s="82"/>
      <c r="P328" s="26">
        <v>0</v>
      </c>
    </row>
    <row r="331" spans="7:17">
      <c r="G331" s="41">
        <v>44566</v>
      </c>
      <c r="H331" s="75" t="s">
        <v>49</v>
      </c>
      <c r="I331" s="75"/>
    </row>
    <row r="332" spans="7:17">
      <c r="I332" s="26" t="s">
        <v>12</v>
      </c>
      <c r="J332" s="82">
        <v>1</v>
      </c>
      <c r="K332" s="83"/>
      <c r="L332" s="83"/>
      <c r="M332" s="84">
        <v>2</v>
      </c>
      <c r="N332" s="84"/>
      <c r="O332" s="84"/>
      <c r="P332" s="29"/>
    </row>
    <row r="333" spans="7:17">
      <c r="I333" s="54"/>
      <c r="J333" s="26" t="s">
        <v>50</v>
      </c>
      <c r="K333" s="33" t="s">
        <v>51</v>
      </c>
      <c r="L333" s="33" t="s">
        <v>52</v>
      </c>
      <c r="M333" s="26" t="s">
        <v>50</v>
      </c>
      <c r="N333" s="26" t="s">
        <v>51</v>
      </c>
      <c r="O333" s="26" t="s">
        <v>52</v>
      </c>
      <c r="P333" s="29"/>
    </row>
    <row r="334" spans="7:17">
      <c r="I334" s="125" t="s">
        <v>53</v>
      </c>
      <c r="J334" s="24">
        <v>2289</v>
      </c>
      <c r="K334" s="53">
        <v>2300</v>
      </c>
      <c r="L334" s="33" cm="1">
        <f t="array" ref="L334:L336">J334:J336-K334:K336</f>
        <v>-11</v>
      </c>
      <c r="M334" s="26">
        <v>2480</v>
      </c>
      <c r="N334" s="26">
        <v>2500</v>
      </c>
      <c r="O334" s="26" cm="1">
        <f t="array" ref="O334:O336">M334:M336-N334:N336</f>
        <v>-20</v>
      </c>
      <c r="P334" s="29"/>
    </row>
    <row r="335" spans="7:17">
      <c r="I335" s="126"/>
      <c r="J335" s="61">
        <v>5069</v>
      </c>
      <c r="K335" s="55">
        <v>5094</v>
      </c>
      <c r="L335" s="55">
        <v>-25</v>
      </c>
      <c r="M335" s="34">
        <v>3918</v>
      </c>
      <c r="N335" s="34">
        <v>3935</v>
      </c>
      <c r="O335" s="34">
        <v>-17</v>
      </c>
      <c r="P335" s="57"/>
    </row>
    <row r="336" spans="7:17">
      <c r="I336" s="127"/>
      <c r="J336" s="56">
        <v>7644</v>
      </c>
      <c r="K336" s="11">
        <v>7686</v>
      </c>
      <c r="L336" s="36">
        <v>-42</v>
      </c>
      <c r="M336" s="11">
        <v>6386</v>
      </c>
      <c r="N336" s="11">
        <v>6416</v>
      </c>
      <c r="O336" s="11">
        <v>-30</v>
      </c>
      <c r="P336" s="58"/>
    </row>
    <row r="337" spans="7:16">
      <c r="I337" s="59"/>
      <c r="J337" s="60"/>
      <c r="K337" s="58"/>
      <c r="L337" s="81"/>
      <c r="M337" s="81"/>
      <c r="N337" s="81"/>
      <c r="O337" s="81"/>
      <c r="P337" s="58"/>
    </row>
    <row r="338" spans="7:16">
      <c r="I338" s="29"/>
      <c r="J338" s="60"/>
      <c r="K338" s="58"/>
      <c r="L338" s="81"/>
      <c r="M338" s="81"/>
      <c r="N338" s="81"/>
      <c r="O338" s="81"/>
      <c r="P338" s="58"/>
    </row>
    <row r="339" spans="7:16">
      <c r="G339" s="62">
        <v>44201</v>
      </c>
      <c r="H339" s="75" t="s">
        <v>48</v>
      </c>
      <c r="I339" s="75"/>
    </row>
    <row r="340" spans="7:16">
      <c r="I340" s="26" t="s">
        <v>12</v>
      </c>
      <c r="J340" s="82">
        <v>1</v>
      </c>
      <c r="K340" s="87"/>
      <c r="L340" s="82">
        <v>2</v>
      </c>
      <c r="M340" s="83"/>
      <c r="N340" s="84">
        <v>3</v>
      </c>
      <c r="O340" s="84"/>
      <c r="P340" s="29"/>
    </row>
    <row r="341" spans="7:16">
      <c r="I341" s="24" t="s">
        <v>15</v>
      </c>
      <c r="J341" s="82"/>
      <c r="K341" s="87"/>
      <c r="L341" s="82"/>
      <c r="M341" s="83"/>
      <c r="N341" s="84"/>
      <c r="O341" s="84"/>
      <c r="P341" s="29"/>
    </row>
    <row r="342" spans="7:16">
      <c r="I342" s="52">
        <v>0</v>
      </c>
      <c r="J342" s="89">
        <v>0</v>
      </c>
      <c r="K342" s="90"/>
      <c r="L342" s="82">
        <v>0</v>
      </c>
      <c r="M342" s="83"/>
      <c r="N342" s="84">
        <v>0</v>
      </c>
      <c r="O342" s="84"/>
      <c r="P342" s="29"/>
    </row>
    <row r="343" spans="7:16">
      <c r="I343" s="26">
        <v>100</v>
      </c>
      <c r="J343" s="89">
        <v>102.61</v>
      </c>
      <c r="K343" s="90"/>
      <c r="L343" s="82">
        <v>93.17</v>
      </c>
      <c r="M343" s="83"/>
      <c r="N343" s="91">
        <v>103.89</v>
      </c>
      <c r="O343" s="91"/>
      <c r="P343" s="57"/>
    </row>
    <row r="344" spans="7:16">
      <c r="I344" s="26">
        <v>200</v>
      </c>
      <c r="J344" s="85">
        <v>201.42</v>
      </c>
      <c r="K344" s="86"/>
      <c r="L344" s="92">
        <v>198.56</v>
      </c>
      <c r="M344" s="93"/>
      <c r="N344" s="88">
        <v>201.45</v>
      </c>
      <c r="O344" s="88"/>
      <c r="P344" s="58"/>
    </row>
    <row r="345" spans="7:16">
      <c r="I345" s="9">
        <v>500</v>
      </c>
      <c r="J345" s="85">
        <v>476.05</v>
      </c>
      <c r="K345" s="86"/>
      <c r="L345" s="92">
        <v>461.39</v>
      </c>
      <c r="M345" s="93"/>
      <c r="N345" s="88">
        <v>496.96</v>
      </c>
      <c r="O345" s="88"/>
      <c r="P345" s="58"/>
    </row>
    <row r="346" spans="7:16">
      <c r="I346" s="26">
        <v>1000</v>
      </c>
      <c r="J346" s="85">
        <v>999.13</v>
      </c>
      <c r="K346" s="86"/>
      <c r="L346" s="92">
        <v>962.66</v>
      </c>
      <c r="M346" s="93"/>
      <c r="N346" s="88">
        <v>1015.08</v>
      </c>
      <c r="O346" s="88"/>
      <c r="P346" s="58"/>
    </row>
    <row r="347" spans="7:16">
      <c r="I347" s="26">
        <v>500</v>
      </c>
      <c r="J347" s="85">
        <v>494.81</v>
      </c>
      <c r="K347" s="86"/>
      <c r="L347" s="82">
        <v>456.76</v>
      </c>
      <c r="M347" s="83"/>
      <c r="N347" s="84">
        <v>491.32</v>
      </c>
      <c r="O347" s="84"/>
      <c r="P347" s="29"/>
    </row>
    <row r="348" spans="7:16">
      <c r="I348" s="27">
        <v>200</v>
      </c>
      <c r="J348" s="82">
        <v>190.02</v>
      </c>
      <c r="K348" s="87"/>
      <c r="L348" s="82">
        <v>172.53</v>
      </c>
      <c r="M348" s="83"/>
      <c r="N348" s="84">
        <v>211.3</v>
      </c>
      <c r="O348" s="84"/>
      <c r="P348" s="29"/>
    </row>
    <row r="349" spans="7:16">
      <c r="I349" s="26">
        <v>100</v>
      </c>
      <c r="J349" s="82">
        <v>93.35</v>
      </c>
      <c r="K349" s="87"/>
      <c r="L349" s="82">
        <v>63.55</v>
      </c>
      <c r="M349" s="83"/>
      <c r="N349" s="84">
        <v>107.49</v>
      </c>
      <c r="O349" s="84"/>
      <c r="P349" s="29"/>
    </row>
    <row r="350" spans="7:16">
      <c r="I350" s="26">
        <v>0</v>
      </c>
      <c r="J350" s="82">
        <v>0</v>
      </c>
      <c r="K350" s="87"/>
      <c r="L350" s="82">
        <v>0</v>
      </c>
      <c r="M350" s="83"/>
      <c r="N350" s="84">
        <v>0.51</v>
      </c>
      <c r="O350" s="84"/>
      <c r="P350" s="29"/>
    </row>
    <row r="352" spans="7:16">
      <c r="G352" s="62">
        <v>44201</v>
      </c>
      <c r="H352" s="75" t="s">
        <v>48</v>
      </c>
      <c r="I352" s="75"/>
    </row>
    <row r="353" spans="7:16">
      <c r="I353" s="26" t="s">
        <v>12</v>
      </c>
      <c r="J353" s="82">
        <v>1</v>
      </c>
      <c r="K353" s="83"/>
      <c r="L353" s="83"/>
      <c r="M353" s="84">
        <v>2</v>
      </c>
      <c r="N353" s="84"/>
      <c r="O353" s="84"/>
    </row>
    <row r="354" spans="7:16">
      <c r="I354" s="63"/>
      <c r="J354" s="27" t="s">
        <v>50</v>
      </c>
      <c r="K354" s="31" t="s">
        <v>51</v>
      </c>
      <c r="L354" s="31" t="s">
        <v>52</v>
      </c>
      <c r="M354" s="27" t="s">
        <v>50</v>
      </c>
      <c r="N354" s="27" t="s">
        <v>51</v>
      </c>
      <c r="O354" s="27" t="s">
        <v>52</v>
      </c>
    </row>
    <row r="355" spans="7:16">
      <c r="I355" s="79" t="s">
        <v>53</v>
      </c>
      <c r="J355" s="24">
        <v>3480</v>
      </c>
      <c r="K355" s="34">
        <v>3067</v>
      </c>
      <c r="L355" s="26" cm="1">
        <f t="array" ref="L355:L357">J355:J357-K355:K357</f>
        <v>413</v>
      </c>
      <c r="M355" s="26">
        <v>2881</v>
      </c>
      <c r="N355" s="26">
        <v>3211</v>
      </c>
      <c r="O355" s="26" cm="1">
        <f t="array" ref="O355:O357">M355:M357-N355:N357</f>
        <v>-330</v>
      </c>
    </row>
    <row r="356" spans="7:16">
      <c r="I356" s="79"/>
      <c r="J356" s="24">
        <v>4875</v>
      </c>
      <c r="K356" s="34">
        <v>5236</v>
      </c>
      <c r="L356" s="34">
        <v>-361</v>
      </c>
      <c r="M356" s="34">
        <v>5953</v>
      </c>
      <c r="N356" s="34">
        <v>6668</v>
      </c>
      <c r="O356" s="34">
        <v>-715</v>
      </c>
    </row>
    <row r="357" spans="7:16">
      <c r="I357" s="79"/>
      <c r="J357" s="56">
        <v>7134</v>
      </c>
      <c r="K357" s="11">
        <v>7607</v>
      </c>
      <c r="L357" s="11">
        <v>-473</v>
      </c>
      <c r="M357" s="11">
        <v>6960</v>
      </c>
      <c r="N357" s="11">
        <v>7787</v>
      </c>
      <c r="O357" s="11">
        <v>-827</v>
      </c>
    </row>
    <row r="358" spans="7:16">
      <c r="I358" s="59"/>
      <c r="J358" s="80"/>
      <c r="K358" s="80"/>
      <c r="L358" s="81"/>
      <c r="M358" s="81"/>
      <c r="N358" s="81"/>
      <c r="O358" s="81"/>
    </row>
    <row r="359" spans="7:16">
      <c r="G359" s="41">
        <v>44570</v>
      </c>
      <c r="H359" s="75" t="s">
        <v>54</v>
      </c>
      <c r="I359" s="75"/>
      <c r="J359" s="80"/>
      <c r="K359" s="80"/>
      <c r="L359" s="81"/>
      <c r="M359" s="81"/>
      <c r="N359" s="81"/>
      <c r="O359" s="81"/>
    </row>
    <row r="360" spans="7:16">
      <c r="I360" s="29"/>
      <c r="J360" s="80"/>
      <c r="K360" s="80"/>
      <c r="L360" s="76"/>
      <c r="M360" s="76"/>
      <c r="N360" s="76"/>
      <c r="O360" s="76"/>
    </row>
    <row r="361" spans="7:16">
      <c r="I361" s="29"/>
      <c r="J361" s="76"/>
      <c r="K361" s="76"/>
      <c r="L361" s="76"/>
      <c r="M361" s="76"/>
      <c r="N361" s="76"/>
      <c r="O361" s="76"/>
    </row>
    <row r="362" spans="7:16">
      <c r="I362" s="29"/>
      <c r="J362" s="76"/>
      <c r="K362" s="76"/>
      <c r="L362" s="76"/>
      <c r="M362" s="76"/>
      <c r="N362" s="76"/>
      <c r="O362" s="76"/>
      <c r="P362" t="s">
        <v>55</v>
      </c>
    </row>
    <row r="363" spans="7:16">
      <c r="I363" s="29"/>
      <c r="J363" s="76"/>
      <c r="K363" s="76"/>
      <c r="L363" s="76"/>
      <c r="M363" s="76"/>
      <c r="N363" s="76"/>
      <c r="O363" s="76"/>
      <c r="P363" t="s">
        <v>56</v>
      </c>
    </row>
    <row r="382" spans="7:22">
      <c r="G382" s="41">
        <v>44576</v>
      </c>
      <c r="H382" s="75" t="s">
        <v>54</v>
      </c>
      <c r="I382" s="75"/>
    </row>
    <row r="384" spans="7:22">
      <c r="I384" s="77" t="s">
        <v>57</v>
      </c>
      <c r="J384" s="77"/>
      <c r="K384" s="77"/>
      <c r="L384" s="77"/>
      <c r="N384" s="78" t="s">
        <v>58</v>
      </c>
      <c r="O384" s="78"/>
      <c r="P384" s="78"/>
      <c r="Q384" s="78"/>
      <c r="S384" s="78" t="s">
        <v>59</v>
      </c>
      <c r="T384" s="78"/>
      <c r="U384" s="78"/>
      <c r="V384" s="78"/>
    </row>
    <row r="404" spans="7:19">
      <c r="S404" t="s">
        <v>60</v>
      </c>
    </row>
    <row r="406" spans="7:19">
      <c r="G406" s="41">
        <v>44583</v>
      </c>
      <c r="H406" s="67" t="s">
        <v>54</v>
      </c>
      <c r="I406" s="67"/>
    </row>
    <row r="408" spans="7:19">
      <c r="I408" s="65" t="s">
        <v>61</v>
      </c>
      <c r="J408" s="65" t="s">
        <v>62</v>
      </c>
      <c r="N408" s="76" t="s">
        <v>61</v>
      </c>
      <c r="O408" s="76"/>
    </row>
    <row r="409" spans="7:19">
      <c r="I409" s="66">
        <v>0</v>
      </c>
      <c r="J409" s="66">
        <v>0</v>
      </c>
      <c r="N409" s="76"/>
      <c r="O409" s="76"/>
    </row>
    <row r="410" spans="7:19">
      <c r="I410" s="66">
        <v>0.45729999999999998</v>
      </c>
      <c r="J410" s="66">
        <v>1.18</v>
      </c>
      <c r="N410" s="76"/>
      <c r="O410" s="76"/>
    </row>
    <row r="411" spans="7:19">
      <c r="I411" s="66">
        <v>0.88900000000000001</v>
      </c>
      <c r="J411" s="66">
        <v>2.25</v>
      </c>
      <c r="N411" s="76"/>
      <c r="O411" s="76"/>
    </row>
    <row r="412" spans="7:19">
      <c r="I412" s="66">
        <v>1.2926</v>
      </c>
      <c r="J412" s="66">
        <v>3.25</v>
      </c>
      <c r="L412" s="128"/>
      <c r="N412" s="76"/>
      <c r="O412" s="76"/>
    </row>
    <row r="413" spans="7:19">
      <c r="I413" s="66">
        <v>1.6155999999999999</v>
      </c>
      <c r="J413" s="66">
        <v>4.05</v>
      </c>
      <c r="L413" s="128"/>
      <c r="N413" s="76"/>
      <c r="O413" s="76"/>
    </row>
    <row r="414" spans="7:19">
      <c r="I414" s="66">
        <v>1.8152999999999999</v>
      </c>
      <c r="J414" s="66">
        <v>4.55</v>
      </c>
      <c r="L414" s="128"/>
      <c r="N414" s="76"/>
      <c r="O414" s="76"/>
    </row>
    <row r="415" spans="7:19">
      <c r="I415" s="66">
        <v>2.2050000000000001</v>
      </c>
      <c r="J415" s="66">
        <v>5.5149999999999997</v>
      </c>
      <c r="L415" s="128"/>
      <c r="N415" s="76"/>
      <c r="O415" s="76"/>
    </row>
    <row r="416" spans="7:19">
      <c r="I416" s="66">
        <v>2.4075000000000002</v>
      </c>
      <c r="J416" s="66">
        <v>6.0149999999999997</v>
      </c>
      <c r="N416" s="76"/>
      <c r="O416" s="76"/>
    </row>
    <row r="417" spans="9:15">
      <c r="I417" s="66">
        <v>2.61</v>
      </c>
      <c r="J417" s="66">
        <v>6.5149999999999997</v>
      </c>
      <c r="N417" s="76"/>
      <c r="O417" s="76"/>
    </row>
    <row r="418" spans="9:15">
      <c r="I418" s="66">
        <v>2.7321</v>
      </c>
      <c r="J418" s="66">
        <v>6.8150000000000004</v>
      </c>
      <c r="N418" s="76"/>
      <c r="O418" s="76"/>
    </row>
    <row r="419" spans="9:15">
      <c r="I419" s="66">
        <v>3.0224000000000002</v>
      </c>
      <c r="J419" s="66">
        <v>7.53</v>
      </c>
      <c r="N419" s="76"/>
      <c r="O419" s="76"/>
    </row>
    <row r="420" spans="9:15">
      <c r="I420" s="66">
        <v>3.2740999999999998</v>
      </c>
      <c r="J420" s="66">
        <v>8.1549999999999994</v>
      </c>
      <c r="N420" s="76"/>
      <c r="O420" s="76"/>
    </row>
    <row r="421" spans="9:15">
      <c r="I421" s="66">
        <v>3.0230000000000001</v>
      </c>
      <c r="J421" s="66">
        <v>7.53</v>
      </c>
    </row>
    <row r="422" spans="9:15">
      <c r="I422" s="66">
        <v>2.7357999999999998</v>
      </c>
      <c r="J422" s="66">
        <v>6.8150000000000004</v>
      </c>
    </row>
    <row r="423" spans="9:15">
      <c r="I423" s="66">
        <v>2.6137999999999999</v>
      </c>
      <c r="J423" s="66">
        <v>6.5149999999999997</v>
      </c>
    </row>
    <row r="424" spans="9:15">
      <c r="I424" s="66">
        <v>2.4119999999999999</v>
      </c>
      <c r="J424" s="66">
        <v>6.0149999999999997</v>
      </c>
    </row>
    <row r="425" spans="9:15">
      <c r="I425" s="66">
        <v>2.2084000000000001</v>
      </c>
      <c r="J425" s="66">
        <v>5.5149999999999997</v>
      </c>
    </row>
    <row r="426" spans="9:15">
      <c r="I426" s="66">
        <v>1.8182</v>
      </c>
      <c r="J426" s="66">
        <v>4.55</v>
      </c>
    </row>
    <row r="427" spans="9:15">
      <c r="I427" s="66">
        <v>1.6162000000000001</v>
      </c>
      <c r="J427" s="66">
        <v>4.05</v>
      </c>
    </row>
    <row r="428" spans="9:15">
      <c r="I428" s="66">
        <v>1.2938000000000001</v>
      </c>
      <c r="J428" s="66">
        <v>3.25</v>
      </c>
    </row>
    <row r="429" spans="9:15">
      <c r="I429" s="66">
        <v>0.88949999999999996</v>
      </c>
      <c r="J429" s="66">
        <v>2.25</v>
      </c>
    </row>
    <row r="430" spans="9:15">
      <c r="I430" s="66">
        <v>0.45889999999999997</v>
      </c>
      <c r="J430" s="66">
        <v>1.18</v>
      </c>
    </row>
    <row r="431" spans="9:15">
      <c r="I431" s="66">
        <v>0</v>
      </c>
      <c r="J431" s="66">
        <v>0</v>
      </c>
    </row>
    <row r="434" spans="7:15">
      <c r="G434" s="41">
        <v>44584</v>
      </c>
      <c r="H434" s="75" t="s">
        <v>48</v>
      </c>
      <c r="I434" s="75"/>
    </row>
    <row r="436" spans="7:15">
      <c r="I436" s="26" t="s">
        <v>12</v>
      </c>
      <c r="J436" s="82">
        <v>1</v>
      </c>
      <c r="K436" s="83"/>
      <c r="L436" s="83"/>
      <c r="M436" s="84">
        <v>2</v>
      </c>
      <c r="N436" s="84"/>
      <c r="O436" s="84"/>
    </row>
    <row r="437" spans="7:15">
      <c r="I437" s="63"/>
      <c r="J437" s="27" t="s">
        <v>50</v>
      </c>
      <c r="K437" s="31" t="s">
        <v>51</v>
      </c>
      <c r="L437" s="31" t="s">
        <v>52</v>
      </c>
      <c r="M437" s="27" t="s">
        <v>50</v>
      </c>
      <c r="N437" s="27" t="s">
        <v>51</v>
      </c>
      <c r="O437" s="27" t="s">
        <v>52</v>
      </c>
    </row>
    <row r="438" spans="7:15">
      <c r="I438" s="79" t="s">
        <v>53</v>
      </c>
      <c r="J438" s="68">
        <f>AVERAGE(4580,4555,4535)</f>
        <v>4556.666666666667</v>
      </c>
      <c r="K438" s="34">
        <v>4554.8</v>
      </c>
      <c r="L438" s="70" cm="1">
        <f t="array" ref="L438:L440">J438:J440-K438:K440</f>
        <v>1.8666666666667879</v>
      </c>
      <c r="M438" s="70">
        <f>AVERAGE(2865,2855,2850)</f>
        <v>2856.6666666666665</v>
      </c>
      <c r="N438" s="26">
        <v>2847.91</v>
      </c>
      <c r="O438" s="70" cm="1">
        <f t="array" ref="O438:O440">M438:M440-N438:N440</f>
        <v>8.7566666666666606</v>
      </c>
    </row>
    <row r="439" spans="7:15">
      <c r="I439" s="79"/>
      <c r="J439" s="24">
        <f>AVERAGE(6505,6485,6465)</f>
        <v>6485</v>
      </c>
      <c r="K439" s="34">
        <v>6493.23</v>
      </c>
      <c r="L439" s="34">
        <v>-8.2299999999995634</v>
      </c>
      <c r="M439" s="72">
        <f>AVERAGE(3995,3975,3960)</f>
        <v>3976.6666666666665</v>
      </c>
      <c r="N439" s="34">
        <v>3979.2</v>
      </c>
      <c r="O439" s="72">
        <v>-2.533333333333303</v>
      </c>
    </row>
    <row r="440" spans="7:15">
      <c r="I440" s="79"/>
      <c r="J440" s="69">
        <f>AVERAGE(8000,7960,7925)</f>
        <v>7961.666666666667</v>
      </c>
      <c r="K440" s="11">
        <v>7971.8</v>
      </c>
      <c r="L440" s="71">
        <v>-10.133333333333212</v>
      </c>
      <c r="M440" s="71">
        <f>AVERAGE(5535,5495,5475)</f>
        <v>5501.666666666667</v>
      </c>
      <c r="N440" s="11">
        <v>5505.8</v>
      </c>
      <c r="O440" s="71">
        <v>-4.1333333333332121</v>
      </c>
    </row>
    <row r="443" spans="7:15">
      <c r="G443" s="41">
        <v>44591</v>
      </c>
      <c r="H443" s="75" t="s">
        <v>48</v>
      </c>
      <c r="I443" s="75"/>
    </row>
    <row r="466" spans="7:9">
      <c r="G466" s="41">
        <v>44591</v>
      </c>
      <c r="H466" s="75" t="s">
        <v>54</v>
      </c>
      <c r="I466" s="75"/>
    </row>
    <row r="492" spans="7:20">
      <c r="G492" s="41">
        <v>44601</v>
      </c>
      <c r="H492" s="75" t="s">
        <v>63</v>
      </c>
      <c r="I492" s="75"/>
    </row>
    <row r="494" spans="7:20">
      <c r="H494" s="74" t="s">
        <v>64</v>
      </c>
      <c r="I494" s="73" t="s">
        <v>65</v>
      </c>
      <c r="S494" s="74" t="s">
        <v>66</v>
      </c>
      <c r="T494" s="73" t="s">
        <v>67</v>
      </c>
    </row>
    <row r="521" spans="7:9">
      <c r="G521" s="41">
        <v>44607</v>
      </c>
      <c r="H521" s="75" t="s">
        <v>54</v>
      </c>
      <c r="I521" s="75"/>
    </row>
    <row r="551" spans="7:17">
      <c r="G551" s="41">
        <v>44611</v>
      </c>
      <c r="H551" s="75" t="s">
        <v>54</v>
      </c>
      <c r="I551" s="75"/>
    </row>
    <row r="553" spans="7:17">
      <c r="Q553" t="s">
        <v>18</v>
      </c>
    </row>
  </sheetData>
  <mergeCells count="778">
    <mergeCell ref="H331:I331"/>
    <mergeCell ref="L346:M346"/>
    <mergeCell ref="J332:L332"/>
    <mergeCell ref="M332:O332"/>
    <mergeCell ref="I334:I336"/>
    <mergeCell ref="H339:I339"/>
    <mergeCell ref="H551:I551"/>
    <mergeCell ref="J327:K327"/>
    <mergeCell ref="L327:M327"/>
    <mergeCell ref="L328:M328"/>
    <mergeCell ref="J328:K328"/>
    <mergeCell ref="N327:O327"/>
    <mergeCell ref="N328:O328"/>
    <mergeCell ref="N341:O341"/>
    <mergeCell ref="L337:M337"/>
    <mergeCell ref="N337:O337"/>
    <mergeCell ref="L338:M338"/>
    <mergeCell ref="N338:O338"/>
    <mergeCell ref="J340:K340"/>
    <mergeCell ref="L340:M340"/>
    <mergeCell ref="N340:O340"/>
    <mergeCell ref="J341:K341"/>
    <mergeCell ref="H521:I521"/>
    <mergeCell ref="H492:I492"/>
    <mergeCell ref="H443:I443"/>
    <mergeCell ref="H466:I466"/>
    <mergeCell ref="J436:L436"/>
    <mergeCell ref="M436:O436"/>
    <mergeCell ref="I438:I440"/>
    <mergeCell ref="J322:K322"/>
    <mergeCell ref="L322:M322"/>
    <mergeCell ref="J323:K323"/>
    <mergeCell ref="L323:M323"/>
    <mergeCell ref="J324:K324"/>
    <mergeCell ref="L324:M324"/>
    <mergeCell ref="J325:K325"/>
    <mergeCell ref="L325:M325"/>
    <mergeCell ref="J326:K326"/>
    <mergeCell ref="L326:M326"/>
    <mergeCell ref="L341:M341"/>
    <mergeCell ref="J350:K350"/>
    <mergeCell ref="L350:M350"/>
    <mergeCell ref="N350:O350"/>
    <mergeCell ref="H352:I352"/>
    <mergeCell ref="N344:O344"/>
    <mergeCell ref="J345:K345"/>
    <mergeCell ref="L345:M345"/>
    <mergeCell ref="N345:O345"/>
    <mergeCell ref="N318:O318"/>
    <mergeCell ref="N319:O319"/>
    <mergeCell ref="N320:O320"/>
    <mergeCell ref="N321:O321"/>
    <mergeCell ref="N322:O322"/>
    <mergeCell ref="N323:O323"/>
    <mergeCell ref="N324:O324"/>
    <mergeCell ref="N325:O325"/>
    <mergeCell ref="N326:O326"/>
    <mergeCell ref="H317:I317"/>
    <mergeCell ref="J318:K318"/>
    <mergeCell ref="L318:M318"/>
    <mergeCell ref="J319:K319"/>
    <mergeCell ref="L319:M319"/>
    <mergeCell ref="J320:K320"/>
    <mergeCell ref="L320:M320"/>
    <mergeCell ref="J321:K321"/>
    <mergeCell ref="L321:M321"/>
    <mergeCell ref="H298:I298"/>
    <mergeCell ref="J300:K300"/>
    <mergeCell ref="L300:M300"/>
    <mergeCell ref="J304:K304"/>
    <mergeCell ref="L304:M304"/>
    <mergeCell ref="J305:K305"/>
    <mergeCell ref="L305:M305"/>
    <mergeCell ref="J306:K306"/>
    <mergeCell ref="L306:M306"/>
    <mergeCell ref="J255:K255"/>
    <mergeCell ref="L255:M255"/>
    <mergeCell ref="N255:O255"/>
    <mergeCell ref="J256:K256"/>
    <mergeCell ref="L256:M256"/>
    <mergeCell ref="N256:O256"/>
    <mergeCell ref="J252:K252"/>
    <mergeCell ref="L252:M252"/>
    <mergeCell ref="N252:O252"/>
    <mergeCell ref="J253:K253"/>
    <mergeCell ref="L253:M253"/>
    <mergeCell ref="N253:O253"/>
    <mergeCell ref="J254:K254"/>
    <mergeCell ref="L254:M254"/>
    <mergeCell ref="N254:O254"/>
    <mergeCell ref="J249:K249"/>
    <mergeCell ref="L249:M249"/>
    <mergeCell ref="N249:O249"/>
    <mergeCell ref="J250:K250"/>
    <mergeCell ref="L250:M250"/>
    <mergeCell ref="N250:O250"/>
    <mergeCell ref="J251:K251"/>
    <mergeCell ref="L251:M251"/>
    <mergeCell ref="N251:O251"/>
    <mergeCell ref="J246:K246"/>
    <mergeCell ref="L246:M246"/>
    <mergeCell ref="N246:O246"/>
    <mergeCell ref="J247:K247"/>
    <mergeCell ref="L247:M247"/>
    <mergeCell ref="N247:O247"/>
    <mergeCell ref="J248:K248"/>
    <mergeCell ref="L248:M248"/>
    <mergeCell ref="N248:O248"/>
    <mergeCell ref="J244:K244"/>
    <mergeCell ref="L244:M244"/>
    <mergeCell ref="N244:O244"/>
    <mergeCell ref="J243:M243"/>
    <mergeCell ref="N243:P243"/>
    <mergeCell ref="Q243:R243"/>
    <mergeCell ref="J245:K245"/>
    <mergeCell ref="L245:M245"/>
    <mergeCell ref="N245:O245"/>
    <mergeCell ref="J222:K222"/>
    <mergeCell ref="L222:M222"/>
    <mergeCell ref="N222:O222"/>
    <mergeCell ref="J219:K219"/>
    <mergeCell ref="L219:M219"/>
    <mergeCell ref="N219:O219"/>
    <mergeCell ref="J220:K220"/>
    <mergeCell ref="L220:M220"/>
    <mergeCell ref="N220:O220"/>
    <mergeCell ref="J221:K221"/>
    <mergeCell ref="L221:M221"/>
    <mergeCell ref="N221:O221"/>
    <mergeCell ref="J216:K216"/>
    <mergeCell ref="L216:M216"/>
    <mergeCell ref="N216:O216"/>
    <mergeCell ref="J217:K217"/>
    <mergeCell ref="L217:M217"/>
    <mergeCell ref="N217:O217"/>
    <mergeCell ref="J218:K218"/>
    <mergeCell ref="L218:M218"/>
    <mergeCell ref="N218:O218"/>
    <mergeCell ref="J213:K213"/>
    <mergeCell ref="L213:M213"/>
    <mergeCell ref="N213:O213"/>
    <mergeCell ref="J214:K214"/>
    <mergeCell ref="L214:M214"/>
    <mergeCell ref="N214:O214"/>
    <mergeCell ref="J215:K215"/>
    <mergeCell ref="L215:M215"/>
    <mergeCell ref="N215:O215"/>
    <mergeCell ref="J209:R209"/>
    <mergeCell ref="J210:K210"/>
    <mergeCell ref="L210:M210"/>
    <mergeCell ref="N210:O210"/>
    <mergeCell ref="J211:K211"/>
    <mergeCell ref="L211:M211"/>
    <mergeCell ref="N211:O211"/>
    <mergeCell ref="J212:K212"/>
    <mergeCell ref="L212:M212"/>
    <mergeCell ref="N212:O212"/>
    <mergeCell ref="J202:K202"/>
    <mergeCell ref="L202:M202"/>
    <mergeCell ref="N202:O202"/>
    <mergeCell ref="J203:K203"/>
    <mergeCell ref="L203:M203"/>
    <mergeCell ref="N203:O203"/>
    <mergeCell ref="J207:O207"/>
    <mergeCell ref="J208:K208"/>
    <mergeCell ref="L208:M208"/>
    <mergeCell ref="N208:O208"/>
    <mergeCell ref="J199:K199"/>
    <mergeCell ref="L199:M199"/>
    <mergeCell ref="N199:O199"/>
    <mergeCell ref="J200:K200"/>
    <mergeCell ref="L200:M200"/>
    <mergeCell ref="N200:O200"/>
    <mergeCell ref="J201:K201"/>
    <mergeCell ref="L201:M201"/>
    <mergeCell ref="N201:O201"/>
    <mergeCell ref="J196:K196"/>
    <mergeCell ref="L196:M196"/>
    <mergeCell ref="N196:O196"/>
    <mergeCell ref="J197:K197"/>
    <mergeCell ref="L197:M197"/>
    <mergeCell ref="N197:O197"/>
    <mergeCell ref="J198:K198"/>
    <mergeCell ref="L198:M198"/>
    <mergeCell ref="N198:O198"/>
    <mergeCell ref="J193:K193"/>
    <mergeCell ref="L193:M193"/>
    <mergeCell ref="N193:O193"/>
    <mergeCell ref="J194:K194"/>
    <mergeCell ref="L194:M194"/>
    <mergeCell ref="N194:O194"/>
    <mergeCell ref="J195:K195"/>
    <mergeCell ref="L195:M195"/>
    <mergeCell ref="N195:O195"/>
    <mergeCell ref="J188:O188"/>
    <mergeCell ref="J189:K189"/>
    <mergeCell ref="L189:M189"/>
    <mergeCell ref="N189:O189"/>
    <mergeCell ref="J190:R190"/>
    <mergeCell ref="J191:K191"/>
    <mergeCell ref="L191:M191"/>
    <mergeCell ref="N191:O191"/>
    <mergeCell ref="J192:K192"/>
    <mergeCell ref="L192:M192"/>
    <mergeCell ref="N192:O192"/>
    <mergeCell ref="J147:K147"/>
    <mergeCell ref="L147:M147"/>
    <mergeCell ref="N147:O147"/>
    <mergeCell ref="J148:K148"/>
    <mergeCell ref="L148:M148"/>
    <mergeCell ref="N148:O148"/>
    <mergeCell ref="J144:K144"/>
    <mergeCell ref="L144:M144"/>
    <mergeCell ref="N144:O144"/>
    <mergeCell ref="J145:K145"/>
    <mergeCell ref="L145:M145"/>
    <mergeCell ref="N145:O145"/>
    <mergeCell ref="J146:K146"/>
    <mergeCell ref="L146:M146"/>
    <mergeCell ref="N146:O146"/>
    <mergeCell ref="J141:K141"/>
    <mergeCell ref="L141:M141"/>
    <mergeCell ref="N141:O141"/>
    <mergeCell ref="J142:K142"/>
    <mergeCell ref="L142:M142"/>
    <mergeCell ref="N142:O142"/>
    <mergeCell ref="J143:K143"/>
    <mergeCell ref="L143:M143"/>
    <mergeCell ref="N143:O143"/>
    <mergeCell ref="J138:K138"/>
    <mergeCell ref="L138:M138"/>
    <mergeCell ref="N138:O138"/>
    <mergeCell ref="J139:K139"/>
    <mergeCell ref="L139:M139"/>
    <mergeCell ref="N139:O139"/>
    <mergeCell ref="J140:K140"/>
    <mergeCell ref="L140:M140"/>
    <mergeCell ref="N140:O140"/>
    <mergeCell ref="J133:Q133"/>
    <mergeCell ref="J134:K134"/>
    <mergeCell ref="L134:M134"/>
    <mergeCell ref="N134:O134"/>
    <mergeCell ref="J135:R135"/>
    <mergeCell ref="J136:K136"/>
    <mergeCell ref="L136:M136"/>
    <mergeCell ref="N136:O136"/>
    <mergeCell ref="J137:K137"/>
    <mergeCell ref="L137:M137"/>
    <mergeCell ref="N137:O137"/>
    <mergeCell ref="J129:K129"/>
    <mergeCell ref="L129:M129"/>
    <mergeCell ref="N129:O129"/>
    <mergeCell ref="J130:K130"/>
    <mergeCell ref="L130:M130"/>
    <mergeCell ref="N130:O130"/>
    <mergeCell ref="J131:K131"/>
    <mergeCell ref="L131:M131"/>
    <mergeCell ref="N131:O131"/>
    <mergeCell ref="J126:K126"/>
    <mergeCell ref="L126:M126"/>
    <mergeCell ref="N126:O126"/>
    <mergeCell ref="J127:K127"/>
    <mergeCell ref="L127:M127"/>
    <mergeCell ref="N127:O127"/>
    <mergeCell ref="J128:K128"/>
    <mergeCell ref="L128:M128"/>
    <mergeCell ref="N128:O128"/>
    <mergeCell ref="J123:K123"/>
    <mergeCell ref="L123:M123"/>
    <mergeCell ref="N123:O123"/>
    <mergeCell ref="J124:K124"/>
    <mergeCell ref="L124:M124"/>
    <mergeCell ref="N124:O124"/>
    <mergeCell ref="J125:K125"/>
    <mergeCell ref="L125:M125"/>
    <mergeCell ref="N125:O125"/>
    <mergeCell ref="J120:K120"/>
    <mergeCell ref="L120:M120"/>
    <mergeCell ref="N120:O120"/>
    <mergeCell ref="J121:K121"/>
    <mergeCell ref="L121:M121"/>
    <mergeCell ref="N121:O121"/>
    <mergeCell ref="J122:K122"/>
    <mergeCell ref="L122:M122"/>
    <mergeCell ref="N122:O122"/>
    <mergeCell ref="J115:Q115"/>
    <mergeCell ref="J116:K116"/>
    <mergeCell ref="L116:M116"/>
    <mergeCell ref="N116:O116"/>
    <mergeCell ref="J117:R117"/>
    <mergeCell ref="J118:K118"/>
    <mergeCell ref="L118:M118"/>
    <mergeCell ref="N118:O118"/>
    <mergeCell ref="J119:K119"/>
    <mergeCell ref="L119:M119"/>
    <mergeCell ref="N119:O119"/>
    <mergeCell ref="L76:M76"/>
    <mergeCell ref="N55:O55"/>
    <mergeCell ref="J56:K56"/>
    <mergeCell ref="L56:M56"/>
    <mergeCell ref="N56:O56"/>
    <mergeCell ref="J57:K57"/>
    <mergeCell ref="L57:M57"/>
    <mergeCell ref="N57:O57"/>
    <mergeCell ref="L75:M75"/>
    <mergeCell ref="J75:K75"/>
    <mergeCell ref="N75:O75"/>
    <mergeCell ref="J65:K65"/>
    <mergeCell ref="L65:M65"/>
    <mergeCell ref="N65:O65"/>
    <mergeCell ref="J66:K66"/>
    <mergeCell ref="L66:M66"/>
    <mergeCell ref="N66:O66"/>
    <mergeCell ref="J63:K63"/>
    <mergeCell ref="L63:M63"/>
    <mergeCell ref="N63:O63"/>
    <mergeCell ref="J64:K64"/>
    <mergeCell ref="L64:M64"/>
    <mergeCell ref="N64:O64"/>
    <mergeCell ref="J55:K55"/>
    <mergeCell ref="J33:K33"/>
    <mergeCell ref="J43:Q43"/>
    <mergeCell ref="J44:K44"/>
    <mergeCell ref="L44:M44"/>
    <mergeCell ref="N44:O44"/>
    <mergeCell ref="J45:Q45"/>
    <mergeCell ref="J46:K46"/>
    <mergeCell ref="L46:M46"/>
    <mergeCell ref="N46:O46"/>
    <mergeCell ref="N34:O34"/>
    <mergeCell ref="N33:O33"/>
    <mergeCell ref="L33:M33"/>
    <mergeCell ref="L34:M34"/>
    <mergeCell ref="J34:K34"/>
    <mergeCell ref="L39:M39"/>
    <mergeCell ref="N39:O39"/>
    <mergeCell ref="J42:K42"/>
    <mergeCell ref="L41:M41"/>
    <mergeCell ref="N41:O41"/>
    <mergeCell ref="L42:M42"/>
    <mergeCell ref="N42:O42"/>
    <mergeCell ref="L35:M35"/>
    <mergeCell ref="N35:O35"/>
    <mergeCell ref="L36:M36"/>
    <mergeCell ref="N30:O30"/>
    <mergeCell ref="N31:O31"/>
    <mergeCell ref="N32:O32"/>
    <mergeCell ref="J7:N7"/>
    <mergeCell ref="J15:N15"/>
    <mergeCell ref="J27:K27"/>
    <mergeCell ref="L27:M27"/>
    <mergeCell ref="L29:M29"/>
    <mergeCell ref="N27:O27"/>
    <mergeCell ref="N29:O29"/>
    <mergeCell ref="J26:Q26"/>
    <mergeCell ref="J28:Q28"/>
    <mergeCell ref="L30:M30"/>
    <mergeCell ref="L31:M31"/>
    <mergeCell ref="L32:M32"/>
    <mergeCell ref="J29:K29"/>
    <mergeCell ref="J30:K30"/>
    <mergeCell ref="J31:K31"/>
    <mergeCell ref="J32:K32"/>
    <mergeCell ref="L37:M37"/>
    <mergeCell ref="L38:M38"/>
    <mergeCell ref="N36:O36"/>
    <mergeCell ref="N37:O37"/>
    <mergeCell ref="N38:O38"/>
    <mergeCell ref="J35:K35"/>
    <mergeCell ref="J36:K36"/>
    <mergeCell ref="J37:K37"/>
    <mergeCell ref="J38:K38"/>
    <mergeCell ref="J39:K39"/>
    <mergeCell ref="J60:Q60"/>
    <mergeCell ref="J61:K61"/>
    <mergeCell ref="L61:M61"/>
    <mergeCell ref="N61:O61"/>
    <mergeCell ref="J40:K40"/>
    <mergeCell ref="L40:M40"/>
    <mergeCell ref="N40:O40"/>
    <mergeCell ref="J41:K41"/>
    <mergeCell ref="J47:K47"/>
    <mergeCell ref="L47:M47"/>
    <mergeCell ref="N47:O47"/>
    <mergeCell ref="J48:K48"/>
    <mergeCell ref="L48:M48"/>
    <mergeCell ref="N48:O48"/>
    <mergeCell ref="J49:K49"/>
    <mergeCell ref="L49:M49"/>
    <mergeCell ref="N49:O49"/>
    <mergeCell ref="J50:K50"/>
    <mergeCell ref="L50:M50"/>
    <mergeCell ref="N50:O50"/>
    <mergeCell ref="J51:K51"/>
    <mergeCell ref="L51:M51"/>
    <mergeCell ref="N51:O51"/>
    <mergeCell ref="J52:K52"/>
    <mergeCell ref="L52:M52"/>
    <mergeCell ref="N52:O52"/>
    <mergeCell ref="J53:K53"/>
    <mergeCell ref="L53:M53"/>
    <mergeCell ref="N53:O53"/>
    <mergeCell ref="J54:K54"/>
    <mergeCell ref="L54:M54"/>
    <mergeCell ref="N54:O54"/>
    <mergeCell ref="L55:M55"/>
    <mergeCell ref="J69:K69"/>
    <mergeCell ref="L69:M69"/>
    <mergeCell ref="N69:O69"/>
    <mergeCell ref="J70:K70"/>
    <mergeCell ref="L70:M70"/>
    <mergeCell ref="N70:O70"/>
    <mergeCell ref="J67:K67"/>
    <mergeCell ref="L67:M67"/>
    <mergeCell ref="N67:O67"/>
    <mergeCell ref="J68:K68"/>
    <mergeCell ref="L68:M68"/>
    <mergeCell ref="N68:O68"/>
    <mergeCell ref="J62:R62"/>
    <mergeCell ref="J73:K73"/>
    <mergeCell ref="L73:M73"/>
    <mergeCell ref="N73:O73"/>
    <mergeCell ref="J74:K74"/>
    <mergeCell ref="L74:M74"/>
    <mergeCell ref="N74:O74"/>
    <mergeCell ref="J71:K71"/>
    <mergeCell ref="L71:M71"/>
    <mergeCell ref="N71:O71"/>
    <mergeCell ref="J72:K72"/>
    <mergeCell ref="L72:M72"/>
    <mergeCell ref="N72:O72"/>
    <mergeCell ref="J78:Q78"/>
    <mergeCell ref="J79:K79"/>
    <mergeCell ref="L79:M79"/>
    <mergeCell ref="N79:O79"/>
    <mergeCell ref="J80:R80"/>
    <mergeCell ref="J81:K81"/>
    <mergeCell ref="L81:M81"/>
    <mergeCell ref="N81:O81"/>
    <mergeCell ref="J82:K82"/>
    <mergeCell ref="L82:M82"/>
    <mergeCell ref="N82:O82"/>
    <mergeCell ref="J83:K83"/>
    <mergeCell ref="L83:M83"/>
    <mergeCell ref="N83:O83"/>
    <mergeCell ref="J84:K84"/>
    <mergeCell ref="L84:M84"/>
    <mergeCell ref="N84:O84"/>
    <mergeCell ref="J85:K85"/>
    <mergeCell ref="L85:M85"/>
    <mergeCell ref="N85:O85"/>
    <mergeCell ref="J86:K86"/>
    <mergeCell ref="L86:M86"/>
    <mergeCell ref="N86:O86"/>
    <mergeCell ref="J87:K87"/>
    <mergeCell ref="L87:M87"/>
    <mergeCell ref="N87:O87"/>
    <mergeCell ref="J88:K88"/>
    <mergeCell ref="L88:M88"/>
    <mergeCell ref="N88:O88"/>
    <mergeCell ref="J89:K89"/>
    <mergeCell ref="L89:M89"/>
    <mergeCell ref="N89:O89"/>
    <mergeCell ref="J90:K90"/>
    <mergeCell ref="L90:M90"/>
    <mergeCell ref="N90:O90"/>
    <mergeCell ref="J91:K91"/>
    <mergeCell ref="L91:M91"/>
    <mergeCell ref="N91:O91"/>
    <mergeCell ref="J92:K92"/>
    <mergeCell ref="L92:M92"/>
    <mergeCell ref="N92:O92"/>
    <mergeCell ref="J93:K93"/>
    <mergeCell ref="L93:M93"/>
    <mergeCell ref="N93:O93"/>
    <mergeCell ref="N94:O94"/>
    <mergeCell ref="L94:M94"/>
    <mergeCell ref="J94:K94"/>
    <mergeCell ref="J96:Q96"/>
    <mergeCell ref="J97:K97"/>
    <mergeCell ref="L97:M97"/>
    <mergeCell ref="N97:O97"/>
    <mergeCell ref="J98:R98"/>
    <mergeCell ref="J99:K99"/>
    <mergeCell ref="L99:M99"/>
    <mergeCell ref="N99:O99"/>
    <mergeCell ref="J100:K100"/>
    <mergeCell ref="L100:M100"/>
    <mergeCell ref="N100:O100"/>
    <mergeCell ref="J101:K101"/>
    <mergeCell ref="L101:M101"/>
    <mergeCell ref="N101:O101"/>
    <mergeCell ref="J102:K102"/>
    <mergeCell ref="L102:M102"/>
    <mergeCell ref="N102:O102"/>
    <mergeCell ref="J103:K103"/>
    <mergeCell ref="L103:M103"/>
    <mergeCell ref="N103:O103"/>
    <mergeCell ref="J104:K104"/>
    <mergeCell ref="L104:M104"/>
    <mergeCell ref="N104:O104"/>
    <mergeCell ref="J105:K105"/>
    <mergeCell ref="L105:M105"/>
    <mergeCell ref="N105:O105"/>
    <mergeCell ref="J106:K106"/>
    <mergeCell ref="L106:M106"/>
    <mergeCell ref="N106:O106"/>
    <mergeCell ref="J107:K107"/>
    <mergeCell ref="L107:M107"/>
    <mergeCell ref="N107:O107"/>
    <mergeCell ref="J108:K108"/>
    <mergeCell ref="L108:M108"/>
    <mergeCell ref="N108:O108"/>
    <mergeCell ref="J109:K109"/>
    <mergeCell ref="L109:M109"/>
    <mergeCell ref="N109:O109"/>
    <mergeCell ref="J110:K110"/>
    <mergeCell ref="L110:M110"/>
    <mergeCell ref="N110:O110"/>
    <mergeCell ref="J111:K111"/>
    <mergeCell ref="L111:M111"/>
    <mergeCell ref="N111:O111"/>
    <mergeCell ref="J112:K112"/>
    <mergeCell ref="L112:M112"/>
    <mergeCell ref="N112:O112"/>
    <mergeCell ref="J152:Q152"/>
    <mergeCell ref="J153:K153"/>
    <mergeCell ref="L153:M153"/>
    <mergeCell ref="N153:O153"/>
    <mergeCell ref="J154:R154"/>
    <mergeCell ref="J155:K155"/>
    <mergeCell ref="L155:M155"/>
    <mergeCell ref="N155:O155"/>
    <mergeCell ref="J156:K156"/>
    <mergeCell ref="L156:M156"/>
    <mergeCell ref="N156:O156"/>
    <mergeCell ref="J157:K157"/>
    <mergeCell ref="L157:M157"/>
    <mergeCell ref="N157:O157"/>
    <mergeCell ref="J158:K158"/>
    <mergeCell ref="L158:M158"/>
    <mergeCell ref="N158:O158"/>
    <mergeCell ref="J159:K159"/>
    <mergeCell ref="L159:M159"/>
    <mergeCell ref="N159:O159"/>
    <mergeCell ref="J160:K160"/>
    <mergeCell ref="L160:M160"/>
    <mergeCell ref="N160:O160"/>
    <mergeCell ref="J161:K161"/>
    <mergeCell ref="L161:M161"/>
    <mergeCell ref="N161:O161"/>
    <mergeCell ref="J162:K162"/>
    <mergeCell ref="L162:M162"/>
    <mergeCell ref="N162:O162"/>
    <mergeCell ref="J163:K163"/>
    <mergeCell ref="L163:M163"/>
    <mergeCell ref="N163:O163"/>
    <mergeCell ref="J164:K164"/>
    <mergeCell ref="L164:M164"/>
    <mergeCell ref="N164:O164"/>
    <mergeCell ref="J165:K165"/>
    <mergeCell ref="L165:M165"/>
    <mergeCell ref="N165:O165"/>
    <mergeCell ref="J166:K166"/>
    <mergeCell ref="L166:M166"/>
    <mergeCell ref="N166:O166"/>
    <mergeCell ref="J167:K167"/>
    <mergeCell ref="L167:M167"/>
    <mergeCell ref="N167:O167"/>
    <mergeCell ref="J171:K171"/>
    <mergeCell ref="L171:M171"/>
    <mergeCell ref="N171:O171"/>
    <mergeCell ref="J170:O170"/>
    <mergeCell ref="J172:R172"/>
    <mergeCell ref="J173:K173"/>
    <mergeCell ref="L173:M173"/>
    <mergeCell ref="N173:O173"/>
    <mergeCell ref="J174:K174"/>
    <mergeCell ref="L174:M174"/>
    <mergeCell ref="N174:O174"/>
    <mergeCell ref="J175:K175"/>
    <mergeCell ref="L175:M175"/>
    <mergeCell ref="N175:O175"/>
    <mergeCell ref="J176:K176"/>
    <mergeCell ref="L176:M176"/>
    <mergeCell ref="N176:O176"/>
    <mergeCell ref="J177:K177"/>
    <mergeCell ref="L177:M177"/>
    <mergeCell ref="N177:O177"/>
    <mergeCell ref="J178:K178"/>
    <mergeCell ref="L178:M178"/>
    <mergeCell ref="N178:O178"/>
    <mergeCell ref="J179:K179"/>
    <mergeCell ref="L179:M179"/>
    <mergeCell ref="N179:O179"/>
    <mergeCell ref="J180:K180"/>
    <mergeCell ref="L180:M180"/>
    <mergeCell ref="N180:O180"/>
    <mergeCell ref="J181:K181"/>
    <mergeCell ref="L181:M181"/>
    <mergeCell ref="N181:O181"/>
    <mergeCell ref="J185:K185"/>
    <mergeCell ref="L185:M185"/>
    <mergeCell ref="N185:O185"/>
    <mergeCell ref="J182:K182"/>
    <mergeCell ref="L182:M182"/>
    <mergeCell ref="N182:O182"/>
    <mergeCell ref="J183:K183"/>
    <mergeCell ref="L183:M183"/>
    <mergeCell ref="N183:O183"/>
    <mergeCell ref="J184:K184"/>
    <mergeCell ref="L184:M184"/>
    <mergeCell ref="N184:O184"/>
    <mergeCell ref="Q226:R226"/>
    <mergeCell ref="J224:O224"/>
    <mergeCell ref="J225:K225"/>
    <mergeCell ref="L225:M225"/>
    <mergeCell ref="N225:O225"/>
    <mergeCell ref="J227:K227"/>
    <mergeCell ref="L227:M227"/>
    <mergeCell ref="N227:O227"/>
    <mergeCell ref="J228:K228"/>
    <mergeCell ref="L228:M228"/>
    <mergeCell ref="N228:O228"/>
    <mergeCell ref="J226:O226"/>
    <mergeCell ref="J229:K229"/>
    <mergeCell ref="L229:M229"/>
    <mergeCell ref="N229:O229"/>
    <mergeCell ref="J230:K230"/>
    <mergeCell ref="L230:M230"/>
    <mergeCell ref="N230:O230"/>
    <mergeCell ref="J231:K231"/>
    <mergeCell ref="L231:M231"/>
    <mergeCell ref="N231:O231"/>
    <mergeCell ref="J232:K232"/>
    <mergeCell ref="L232:M232"/>
    <mergeCell ref="N232:O232"/>
    <mergeCell ref="J233:K233"/>
    <mergeCell ref="L233:M233"/>
    <mergeCell ref="N233:O233"/>
    <mergeCell ref="J234:K234"/>
    <mergeCell ref="L234:M234"/>
    <mergeCell ref="N234:O234"/>
    <mergeCell ref="S243:T243"/>
    <mergeCell ref="U243:V243"/>
    <mergeCell ref="J238:K238"/>
    <mergeCell ref="L238:M238"/>
    <mergeCell ref="N238:O238"/>
    <mergeCell ref="J239:K239"/>
    <mergeCell ref="L239:M239"/>
    <mergeCell ref="N239:O239"/>
    <mergeCell ref="J235:K235"/>
    <mergeCell ref="L235:M235"/>
    <mergeCell ref="N235:O235"/>
    <mergeCell ref="J236:K236"/>
    <mergeCell ref="L236:M236"/>
    <mergeCell ref="N236:O236"/>
    <mergeCell ref="J237:K237"/>
    <mergeCell ref="L237:M237"/>
    <mergeCell ref="N237:O237"/>
    <mergeCell ref="J242:K242"/>
    <mergeCell ref="L242:M242"/>
    <mergeCell ref="N242:O242"/>
    <mergeCell ref="J279:K279"/>
    <mergeCell ref="L279:M279"/>
    <mergeCell ref="N279:O279"/>
    <mergeCell ref="S280:T280"/>
    <mergeCell ref="U280:V280"/>
    <mergeCell ref="J281:K281"/>
    <mergeCell ref="L281:M281"/>
    <mergeCell ref="N281:O281"/>
    <mergeCell ref="J280:R280"/>
    <mergeCell ref="J282:K282"/>
    <mergeCell ref="L282:M282"/>
    <mergeCell ref="N282:O282"/>
    <mergeCell ref="J283:K283"/>
    <mergeCell ref="L283:M283"/>
    <mergeCell ref="N283:O283"/>
    <mergeCell ref="J284:K284"/>
    <mergeCell ref="L284:M284"/>
    <mergeCell ref="N284:O284"/>
    <mergeCell ref="J285:K285"/>
    <mergeCell ref="L285:M285"/>
    <mergeCell ref="N285:O285"/>
    <mergeCell ref="J286:K286"/>
    <mergeCell ref="L286:M286"/>
    <mergeCell ref="N286:O286"/>
    <mergeCell ref="J287:K287"/>
    <mergeCell ref="L287:M287"/>
    <mergeCell ref="N287:O287"/>
    <mergeCell ref="J288:K288"/>
    <mergeCell ref="L288:M288"/>
    <mergeCell ref="N288:O288"/>
    <mergeCell ref="J289:K289"/>
    <mergeCell ref="L289:M289"/>
    <mergeCell ref="N289:O289"/>
    <mergeCell ref="J290:K290"/>
    <mergeCell ref="L290:M290"/>
    <mergeCell ref="N290:O290"/>
    <mergeCell ref="J291:K291"/>
    <mergeCell ref="L291:M291"/>
    <mergeCell ref="N291:O291"/>
    <mergeCell ref="J292:K292"/>
    <mergeCell ref="L292:M292"/>
    <mergeCell ref="N292:O292"/>
    <mergeCell ref="J293:K293"/>
    <mergeCell ref="L293:M293"/>
    <mergeCell ref="N293:O293"/>
    <mergeCell ref="J307:K307"/>
    <mergeCell ref="L307:M307"/>
    <mergeCell ref="J299:K299"/>
    <mergeCell ref="L299:M299"/>
    <mergeCell ref="J301:K301"/>
    <mergeCell ref="L301:M301"/>
    <mergeCell ref="J302:K302"/>
    <mergeCell ref="L302:M302"/>
    <mergeCell ref="J303:K303"/>
    <mergeCell ref="L303:M303"/>
    <mergeCell ref="J346:K346"/>
    <mergeCell ref="N346:O346"/>
    <mergeCell ref="J342:K342"/>
    <mergeCell ref="L342:M342"/>
    <mergeCell ref="N342:O342"/>
    <mergeCell ref="J343:K343"/>
    <mergeCell ref="L343:M343"/>
    <mergeCell ref="N343:O343"/>
    <mergeCell ref="L344:M344"/>
    <mergeCell ref="J344:K344"/>
    <mergeCell ref="J353:L353"/>
    <mergeCell ref="M353:O353"/>
    <mergeCell ref="J347:K347"/>
    <mergeCell ref="L347:M347"/>
    <mergeCell ref="N347:O347"/>
    <mergeCell ref="J348:K348"/>
    <mergeCell ref="L348:M348"/>
    <mergeCell ref="N348:O348"/>
    <mergeCell ref="J349:K349"/>
    <mergeCell ref="L349:M349"/>
    <mergeCell ref="N349:O349"/>
    <mergeCell ref="H382:I382"/>
    <mergeCell ref="I384:L384"/>
    <mergeCell ref="N384:Q384"/>
    <mergeCell ref="S384:V384"/>
    <mergeCell ref="I355:I357"/>
    <mergeCell ref="J361:K361"/>
    <mergeCell ref="L361:M361"/>
    <mergeCell ref="N361:O361"/>
    <mergeCell ref="J362:K362"/>
    <mergeCell ref="L362:M362"/>
    <mergeCell ref="N362:O362"/>
    <mergeCell ref="J363:K363"/>
    <mergeCell ref="L363:M363"/>
    <mergeCell ref="N363:O363"/>
    <mergeCell ref="J358:K358"/>
    <mergeCell ref="L358:M358"/>
    <mergeCell ref="N358:O358"/>
    <mergeCell ref="J359:K359"/>
    <mergeCell ref="L359:M359"/>
    <mergeCell ref="N359:O359"/>
    <mergeCell ref="J360:K360"/>
    <mergeCell ref="L360:M360"/>
    <mergeCell ref="N360:O360"/>
    <mergeCell ref="H359:I359"/>
    <mergeCell ref="H434:I434"/>
    <mergeCell ref="L412:L415"/>
    <mergeCell ref="N408:O408"/>
    <mergeCell ref="N409:O409"/>
    <mergeCell ref="N410:O410"/>
    <mergeCell ref="N411:O411"/>
    <mergeCell ref="N412:O412"/>
    <mergeCell ref="N413:O413"/>
    <mergeCell ref="N414:O414"/>
    <mergeCell ref="N415:O415"/>
    <mergeCell ref="N416:O416"/>
    <mergeCell ref="N417:O417"/>
    <mergeCell ref="N418:O418"/>
    <mergeCell ref="N419:O419"/>
    <mergeCell ref="N420:O420"/>
  </mergeCells>
  <hyperlinks>
    <hyperlink ref="I494" r:id="rId1" xr:uid="{6E209E93-2F80-4EE2-9474-55C79A8209A5}"/>
    <hyperlink ref="T494" r:id="rId2" xr:uid="{6F635E7E-D1BF-4AC3-8C24-3CD830D08F23}"/>
  </hyperlinks>
  <pageMargins left="0.7" right="0.7" top="0.75" bottom="0.75" header="0.3" footer="0.3"/>
  <pageSetup orientation="portrait" horizontalDpi="4294967293" verticalDpi="0" r:id="rId3"/>
  <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2021-04-15T20:20:23Z</dcterms:created>
  <dcterms:modified xsi:type="dcterms:W3CDTF">2022-09-24T04:17:32Z</dcterms:modified>
  <cp:category/>
  <cp:contentStatus/>
</cp:coreProperties>
</file>